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bookViews>
    <workbookView xWindow="0" yWindow="0" windowWidth="15600" windowHeight="9735" tabRatio="686" activeTab="2"/>
  </bookViews>
  <sheets>
    <sheet name="dsTruong" sheetId="2" r:id="rId1"/>
    <sheet name="Mẫu THPT và GDTX" sheetId="3" r:id="rId2"/>
    <sheet name="Mẫu TCCN và CĐ" sheetId="8" r:id="rId3"/>
    <sheet name="Mam non" sheetId="9" r:id="rId4"/>
    <sheet name="heso_LOP_thuong" sheetId="4" r:id="rId5"/>
    <sheet name="heso_LOPchuyen" sheetId="6" r:id="rId6"/>
    <sheet name="heso_LOP_GDTX" sheetId="5" r:id="rId7"/>
    <sheet name="DinhBien" sheetId="7" r:id="rId8"/>
  </sheets>
  <externalReferences>
    <externalReference r:id="rId9"/>
    <externalReference r:id="rId10"/>
  </externalReferences>
  <definedNames>
    <definedName name="\0" localSheetId="7">#REF!</definedName>
    <definedName name="\0" localSheetId="6">#REF!</definedName>
    <definedName name="\0" localSheetId="4">#REF!</definedName>
    <definedName name="\0" localSheetId="5">#REF!</definedName>
    <definedName name="\0">#REF!</definedName>
    <definedName name="\z" localSheetId="7">#REF!</definedName>
    <definedName name="\z" localSheetId="6">#REF!</definedName>
    <definedName name="\z" localSheetId="4">#REF!</definedName>
    <definedName name="\z" localSheetId="5">#REF!</definedName>
    <definedName name="\z">#REF!</definedName>
    <definedName name="____Key1" localSheetId="7">#REF!</definedName>
    <definedName name="____Key1" localSheetId="6">#REF!</definedName>
    <definedName name="____Key1" localSheetId="4">#REF!</definedName>
    <definedName name="____Key1" localSheetId="5">#REF!</definedName>
    <definedName name="____Key1">#REF!</definedName>
    <definedName name="___CON1" localSheetId="7">#REF!</definedName>
    <definedName name="___CON1" localSheetId="6">#REF!</definedName>
    <definedName name="___CON1" localSheetId="4">#REF!</definedName>
    <definedName name="___CON1" localSheetId="5">#REF!</definedName>
    <definedName name="___CON1">#REF!</definedName>
    <definedName name="___CON2" localSheetId="7">#REF!</definedName>
    <definedName name="___CON2" localSheetId="6">#REF!</definedName>
    <definedName name="___CON2" localSheetId="4">#REF!</definedName>
    <definedName name="___CON2" localSheetId="5">#REF!</definedName>
    <definedName name="___CON2">#REF!</definedName>
    <definedName name="___Key1" localSheetId="7">#REF!</definedName>
    <definedName name="___Key1" localSheetId="6">#REF!</definedName>
    <definedName name="___Key1" localSheetId="4">#REF!</definedName>
    <definedName name="___Key1" localSheetId="5">#REF!</definedName>
    <definedName name="___Key1">#REF!</definedName>
    <definedName name="___NET2" localSheetId="7">#REF!</definedName>
    <definedName name="___NET2" localSheetId="6">#REF!</definedName>
    <definedName name="___NET2" localSheetId="4">#REF!</definedName>
    <definedName name="___NET2" localSheetId="5">#REF!</definedName>
    <definedName name="___NET2">#REF!</definedName>
    <definedName name="__CON1" localSheetId="7">#REF!</definedName>
    <definedName name="__CON1" localSheetId="6">#REF!</definedName>
    <definedName name="__CON1" localSheetId="4">#REF!</definedName>
    <definedName name="__CON1" localSheetId="5">#REF!</definedName>
    <definedName name="__CON1">#REF!</definedName>
    <definedName name="__CON2" localSheetId="7">#REF!</definedName>
    <definedName name="__CON2" localSheetId="6">#REF!</definedName>
    <definedName name="__CON2" localSheetId="4">#REF!</definedName>
    <definedName name="__CON2" localSheetId="5">#REF!</definedName>
    <definedName name="__CON2">#REF!</definedName>
    <definedName name="__Key1" localSheetId="0">#REF!</definedName>
    <definedName name="__Key1" localSheetId="6">#REF!</definedName>
    <definedName name="__NET2" localSheetId="7">#REF!</definedName>
    <definedName name="__NET2" localSheetId="6">#REF!</definedName>
    <definedName name="__NET2" localSheetId="4">#REF!</definedName>
    <definedName name="__NET2" localSheetId="5">#REF!</definedName>
    <definedName name="__NET2">#REF!</definedName>
    <definedName name="_1" localSheetId="7">#REF!</definedName>
    <definedName name="_1" localSheetId="6">#REF!</definedName>
    <definedName name="_1" localSheetId="4">#REF!</definedName>
    <definedName name="_1" localSheetId="5">#REF!</definedName>
    <definedName name="_1">#REF!</definedName>
    <definedName name="_2" localSheetId="7">#REF!</definedName>
    <definedName name="_2" localSheetId="6">#REF!</definedName>
    <definedName name="_2" localSheetId="4">#REF!</definedName>
    <definedName name="_2" localSheetId="5">#REF!</definedName>
    <definedName name="_2">#REF!</definedName>
    <definedName name="_CON1" localSheetId="7">#REF!</definedName>
    <definedName name="_CON1" localSheetId="6">#REF!</definedName>
    <definedName name="_CON1" localSheetId="4">#REF!</definedName>
    <definedName name="_CON1" localSheetId="5">#REF!</definedName>
    <definedName name="_CON1">#REF!</definedName>
    <definedName name="_CON2" localSheetId="7">#REF!</definedName>
    <definedName name="_CON2" localSheetId="6">#REF!</definedName>
    <definedName name="_CON2" localSheetId="4">#REF!</definedName>
    <definedName name="_CON2" localSheetId="5">#REF!</definedName>
    <definedName name="_CON2">#REF!</definedName>
    <definedName name="_Fill" localSheetId="7" hidden="1">#REF!</definedName>
    <definedName name="_Fill" localSheetId="6" hidden="1">#REF!</definedName>
    <definedName name="_Fill" localSheetId="4" hidden="1">#REF!</definedName>
    <definedName name="_Fill" localSheetId="5" hidden="1">#REF!</definedName>
    <definedName name="_Fill" hidden="1">#REF!</definedName>
    <definedName name="_xlnm._FilterDatabase" localSheetId="0" hidden="1">dsTruong!$A$1:$E$201</definedName>
    <definedName name="_Key1" localSheetId="7" hidden="1">#REF!</definedName>
    <definedName name="_Key1" localSheetId="0" hidden="1">#REF!</definedName>
    <definedName name="_Key1" localSheetId="6" hidden="1">#REF!</definedName>
    <definedName name="_Key1" localSheetId="4" hidden="1">#REF!</definedName>
    <definedName name="_Key1" localSheetId="5" hidden="1">#REF!</definedName>
    <definedName name="_Key1" hidden="1">#REF!</definedName>
    <definedName name="_Key2" localSheetId="7" hidden="1">#REF!</definedName>
    <definedName name="_Key2" localSheetId="0" hidden="1">#REF!</definedName>
    <definedName name="_Key2" localSheetId="6" hidden="1">#REF!</definedName>
    <definedName name="_Key2" localSheetId="4" hidden="1">#REF!</definedName>
    <definedName name="_Key2" localSheetId="5" hidden="1">#REF!</definedName>
    <definedName name="_Key2" hidden="1">#REF!</definedName>
    <definedName name="_NET2" localSheetId="7">#REF!</definedName>
    <definedName name="_NET2" localSheetId="6">#REF!</definedName>
    <definedName name="_NET2" localSheetId="4">#REF!</definedName>
    <definedName name="_NET2" localSheetId="5">#REF!</definedName>
    <definedName name="_NET2">#REF!</definedName>
    <definedName name="_Order1" hidden="1">255</definedName>
    <definedName name="_Order2" hidden="1">255</definedName>
    <definedName name="_Sort" localSheetId="7" hidden="1">#REF!</definedName>
    <definedName name="_Sort" localSheetId="6" hidden="1">#REF!</definedName>
    <definedName name="_Sort" localSheetId="4" hidden="1">#REF!</definedName>
    <definedName name="_Sort" localSheetId="5" hidden="1">#REF!</definedName>
    <definedName name="_Sort" hidden="1">#REF!</definedName>
    <definedName name="A" localSheetId="7">#REF!</definedName>
    <definedName name="A" localSheetId="6">#REF!</definedName>
    <definedName name="A" localSheetId="4">#REF!</definedName>
    <definedName name="A" localSheetId="5">#REF!</definedName>
    <definedName name="A">#REF!</definedName>
    <definedName name="a277Print_Titles" localSheetId="7">#REF!</definedName>
    <definedName name="a277Print_Titles" localSheetId="6">#REF!</definedName>
    <definedName name="a277Print_Titles" localSheetId="4">#REF!</definedName>
    <definedName name="a277Print_Titles" localSheetId="5">#REF!</definedName>
    <definedName name="a277Print_Titles">#REF!</definedName>
    <definedName name="abc" localSheetId="7" hidden="1">{"'Sheet1'!$L$16"}</definedName>
    <definedName name="abc" localSheetId="6" hidden="1">{"'Sheet1'!$L$16"}</definedName>
    <definedName name="abc" localSheetId="4" hidden="1">{"'Sheet1'!$L$16"}</definedName>
    <definedName name="abc" localSheetId="5" hidden="1">{"'Sheet1'!$L$16"}</definedName>
    <definedName name="abc" hidden="1">{"'Sheet1'!$L$16"}</definedName>
    <definedName name="B" localSheetId="7">#REF!</definedName>
    <definedName name="B" localSheetId="6">#REF!</definedName>
    <definedName name="B" localSheetId="4">#REF!</definedName>
    <definedName name="B" localSheetId="5">#REF!</definedName>
    <definedName name="B">#REF!</definedName>
    <definedName name="BOQ" localSheetId="7">#REF!</definedName>
    <definedName name="BOQ" localSheetId="6">#REF!</definedName>
    <definedName name="BOQ" localSheetId="4">#REF!</definedName>
    <definedName name="BOQ" localSheetId="5">#REF!</definedName>
    <definedName name="BOQ">#REF!</definedName>
    <definedName name="BVCISUMMARY" localSheetId="7">#REF!</definedName>
    <definedName name="BVCISUMMARY" localSheetId="6">#REF!</definedName>
    <definedName name="BVCISUMMARY" localSheetId="4">#REF!</definedName>
    <definedName name="BVCISUMMARY" localSheetId="5">#REF!</definedName>
    <definedName name="BVCISUMMARY">#REF!</definedName>
    <definedName name="Co" localSheetId="7">#REF!</definedName>
    <definedName name="Co" localSheetId="6">#REF!</definedName>
    <definedName name="Co" localSheetId="4">#REF!</definedName>
    <definedName name="Co" localSheetId="5">#REF!</definedName>
    <definedName name="Co">#REF!</definedName>
    <definedName name="COAT" localSheetId="7">#REF!</definedName>
    <definedName name="COAT" localSheetId="6">#REF!</definedName>
    <definedName name="COAT" localSheetId="4">#REF!</definedName>
    <definedName name="COAT" localSheetId="5">#REF!</definedName>
    <definedName name="COAT">#REF!</definedName>
    <definedName name="COMMON" localSheetId="7">#REF!</definedName>
    <definedName name="COMMON" localSheetId="6">#REF!</definedName>
    <definedName name="COMMON" localSheetId="4">#REF!</definedName>
    <definedName name="COMMON" localSheetId="5">#REF!</definedName>
    <definedName name="COMMON">#REF!</definedName>
    <definedName name="CON_EQP_COS" localSheetId="7">#REF!</definedName>
    <definedName name="CON_EQP_COS" localSheetId="6">#REF!</definedName>
    <definedName name="CON_EQP_COS" localSheetId="4">#REF!</definedName>
    <definedName name="CON_EQP_COS" localSheetId="5">#REF!</definedName>
    <definedName name="CON_EQP_COS">#REF!</definedName>
    <definedName name="COVER" localSheetId="7">#REF!</definedName>
    <definedName name="COVER" localSheetId="6">#REF!</definedName>
    <definedName name="COVER" localSheetId="4">#REF!</definedName>
    <definedName name="COVER" localSheetId="5">#REF!</definedName>
    <definedName name="COVER">#REF!</definedName>
    <definedName name="CRITINST" localSheetId="7">#REF!</definedName>
    <definedName name="CRITINST" localSheetId="6">#REF!</definedName>
    <definedName name="CRITINST" localSheetId="4">#REF!</definedName>
    <definedName name="CRITINST" localSheetId="5">#REF!</definedName>
    <definedName name="CRITINST">#REF!</definedName>
    <definedName name="CRITPURC" localSheetId="7">#REF!</definedName>
    <definedName name="CRITPURC" localSheetId="6">#REF!</definedName>
    <definedName name="CRITPURC" localSheetId="4">#REF!</definedName>
    <definedName name="CRITPURC" localSheetId="5">#REF!</definedName>
    <definedName name="CRITPURC">#REF!</definedName>
    <definedName name="CS_10" localSheetId="7">#REF!</definedName>
    <definedName name="CS_10" localSheetId="6">#REF!</definedName>
    <definedName name="CS_10" localSheetId="4">#REF!</definedName>
    <definedName name="CS_10" localSheetId="5">#REF!</definedName>
    <definedName name="CS_10">#REF!</definedName>
    <definedName name="CS_100" localSheetId="7">#REF!</definedName>
    <definedName name="CS_100" localSheetId="6">#REF!</definedName>
    <definedName name="CS_100" localSheetId="4">#REF!</definedName>
    <definedName name="CS_100" localSheetId="5">#REF!</definedName>
    <definedName name="CS_100">#REF!</definedName>
    <definedName name="CS_10S" localSheetId="7">#REF!</definedName>
    <definedName name="CS_10S" localSheetId="6">#REF!</definedName>
    <definedName name="CS_10S" localSheetId="4">#REF!</definedName>
    <definedName name="CS_10S" localSheetId="5">#REF!</definedName>
    <definedName name="CS_10S">#REF!</definedName>
    <definedName name="CS_120" localSheetId="7">#REF!</definedName>
    <definedName name="CS_120" localSheetId="6">#REF!</definedName>
    <definedName name="CS_120" localSheetId="4">#REF!</definedName>
    <definedName name="CS_120" localSheetId="5">#REF!</definedName>
    <definedName name="CS_120">#REF!</definedName>
    <definedName name="CS_140" localSheetId="7">#REF!</definedName>
    <definedName name="CS_140" localSheetId="6">#REF!</definedName>
    <definedName name="CS_140" localSheetId="4">#REF!</definedName>
    <definedName name="CS_140" localSheetId="5">#REF!</definedName>
    <definedName name="CS_140">#REF!</definedName>
    <definedName name="CS_160" localSheetId="7">#REF!</definedName>
    <definedName name="CS_160" localSheetId="6">#REF!</definedName>
    <definedName name="CS_160" localSheetId="4">#REF!</definedName>
    <definedName name="CS_160" localSheetId="5">#REF!</definedName>
    <definedName name="CS_160">#REF!</definedName>
    <definedName name="CS_20" localSheetId="7">#REF!</definedName>
    <definedName name="CS_20" localSheetId="6">#REF!</definedName>
    <definedName name="CS_20" localSheetId="4">#REF!</definedName>
    <definedName name="CS_20" localSheetId="5">#REF!</definedName>
    <definedName name="CS_20">#REF!</definedName>
    <definedName name="CS_30" localSheetId="7">#REF!</definedName>
    <definedName name="CS_30" localSheetId="6">#REF!</definedName>
    <definedName name="CS_30" localSheetId="4">#REF!</definedName>
    <definedName name="CS_30" localSheetId="5">#REF!</definedName>
    <definedName name="CS_30">#REF!</definedName>
    <definedName name="CS_40" localSheetId="7">#REF!</definedName>
    <definedName name="CS_40" localSheetId="6">#REF!</definedName>
    <definedName name="CS_40" localSheetId="4">#REF!</definedName>
    <definedName name="CS_40" localSheetId="5">#REF!</definedName>
    <definedName name="CS_40">#REF!</definedName>
    <definedName name="CS_40S" localSheetId="7">#REF!</definedName>
    <definedName name="CS_40S" localSheetId="6">#REF!</definedName>
    <definedName name="CS_40S" localSheetId="4">#REF!</definedName>
    <definedName name="CS_40S" localSheetId="5">#REF!</definedName>
    <definedName name="CS_40S">#REF!</definedName>
    <definedName name="CS_5S" localSheetId="7">#REF!</definedName>
    <definedName name="CS_5S" localSheetId="6">#REF!</definedName>
    <definedName name="CS_5S" localSheetId="4">#REF!</definedName>
    <definedName name="CS_5S" localSheetId="5">#REF!</definedName>
    <definedName name="CS_5S">#REF!</definedName>
    <definedName name="CS_60" localSheetId="7">#REF!</definedName>
    <definedName name="CS_60" localSheetId="6">#REF!</definedName>
    <definedName name="CS_60" localSheetId="4">#REF!</definedName>
    <definedName name="CS_60" localSheetId="5">#REF!</definedName>
    <definedName name="CS_60">#REF!</definedName>
    <definedName name="CS_80" localSheetId="7">#REF!</definedName>
    <definedName name="CS_80" localSheetId="6">#REF!</definedName>
    <definedName name="CS_80" localSheetId="4">#REF!</definedName>
    <definedName name="CS_80" localSheetId="5">#REF!</definedName>
    <definedName name="CS_80">#REF!</definedName>
    <definedName name="CS_80S" localSheetId="7">#REF!</definedName>
    <definedName name="CS_80S" localSheetId="6">#REF!</definedName>
    <definedName name="CS_80S" localSheetId="4">#REF!</definedName>
    <definedName name="CS_80S" localSheetId="5">#REF!</definedName>
    <definedName name="CS_80S">#REF!</definedName>
    <definedName name="CS_STD" localSheetId="7">#REF!</definedName>
    <definedName name="CS_STD" localSheetId="6">#REF!</definedName>
    <definedName name="CS_STD" localSheetId="4">#REF!</definedName>
    <definedName name="CS_STD" localSheetId="5">#REF!</definedName>
    <definedName name="CS_STD">#REF!</definedName>
    <definedName name="CS_XS" localSheetId="7">#REF!</definedName>
    <definedName name="CS_XS" localSheetId="6">#REF!</definedName>
    <definedName name="CS_XS" localSheetId="4">#REF!</definedName>
    <definedName name="CS_XS" localSheetId="5">#REF!</definedName>
    <definedName name="CS_XS">#REF!</definedName>
    <definedName name="CS_XXS" localSheetId="7">#REF!</definedName>
    <definedName name="CS_XXS" localSheetId="6">#REF!</definedName>
    <definedName name="CS_XXS" localSheetId="4">#REF!</definedName>
    <definedName name="CS_XXS" localSheetId="5">#REF!</definedName>
    <definedName name="CS_XXS">#REF!</definedName>
    <definedName name="_xlnm.Database" localSheetId="7">#REF!</definedName>
    <definedName name="_xlnm.Database" localSheetId="6">#REF!</definedName>
    <definedName name="_xlnm.Database" localSheetId="4">#REF!</definedName>
    <definedName name="_xlnm.Database" localSheetId="5">#REF!</definedName>
    <definedName name="_xlnm.Database">#REF!</definedName>
    <definedName name="den_bu" localSheetId="7">#REF!</definedName>
    <definedName name="den_bu" localSheetId="6">#REF!</definedName>
    <definedName name="den_bu" localSheetId="4">#REF!</definedName>
    <definedName name="den_bu" localSheetId="5">#REF!</definedName>
    <definedName name="den_bu">#REF!</definedName>
    <definedName name="dsd" localSheetId="7" hidden="1">{"'Sheet1'!$L$16"}</definedName>
    <definedName name="dsd" localSheetId="6" hidden="1">{"'Sheet1'!$L$16"}</definedName>
    <definedName name="dsd" localSheetId="4" hidden="1">{"'Sheet1'!$L$16"}</definedName>
    <definedName name="dsd" localSheetId="5" hidden="1">{"'Sheet1'!$L$16"}</definedName>
    <definedName name="dsd" hidden="1">{"'Sheet1'!$L$16"}</definedName>
    <definedName name="DSHoSo0408" localSheetId="7">#REF!</definedName>
    <definedName name="DSHoSo0408" localSheetId="6">#REF!</definedName>
    <definedName name="DSHoSo0408" localSheetId="4">#REF!</definedName>
    <definedName name="DSHoSo0408" localSheetId="5">#REF!</definedName>
    <definedName name="DSHoSo0408">#REF!</definedName>
    <definedName name="DSHoSo0508" localSheetId="7">#REF!</definedName>
    <definedName name="DSHoSo0508" localSheetId="6">#REF!</definedName>
    <definedName name="DSHoSo0508" localSheetId="4">#REF!</definedName>
    <definedName name="DSHoSo0508" localSheetId="5">#REF!</definedName>
    <definedName name="DSHoSo0508">#REF!</definedName>
    <definedName name="DSHoSo1208" localSheetId="7">#REF!</definedName>
    <definedName name="DSHoSo1208" localSheetId="6">#REF!</definedName>
    <definedName name="DSHoSo1208" localSheetId="4">#REF!</definedName>
    <definedName name="DSHoSo1208" localSheetId="5">#REF!</definedName>
    <definedName name="DSHoSo1208">#REF!</definedName>
    <definedName name="DSHoSo1308" localSheetId="7">#REF!</definedName>
    <definedName name="DSHoSo1308" localSheetId="6">#REF!</definedName>
    <definedName name="DSHoSo1308" localSheetId="4">#REF!</definedName>
    <definedName name="DSHoSo1308" localSheetId="5">#REF!</definedName>
    <definedName name="DSHoSo1308">#REF!</definedName>
    <definedName name="DSHoSo1309" localSheetId="7">#REF!</definedName>
    <definedName name="DSHoSo1309" localSheetId="6">#REF!</definedName>
    <definedName name="DSHoSo1309" localSheetId="4">#REF!</definedName>
    <definedName name="DSHoSo1309" localSheetId="5">#REF!</definedName>
    <definedName name="DSHoSo1309">#REF!</definedName>
    <definedName name="DSHoSo2110" localSheetId="7">#REF!</definedName>
    <definedName name="DSHoSo2110" localSheetId="6">#REF!</definedName>
    <definedName name="DSHoSo2110" localSheetId="4">#REF!</definedName>
    <definedName name="DSHoSo2110" localSheetId="5">#REF!</definedName>
    <definedName name="DSHoSo2110">#REF!</definedName>
    <definedName name="DSHoSo2207" localSheetId="7">#REF!</definedName>
    <definedName name="DSHoSo2207" localSheetId="6">#REF!</definedName>
    <definedName name="DSHoSo2207" localSheetId="4">#REF!</definedName>
    <definedName name="DSHoSo2207" localSheetId="5">#REF!</definedName>
    <definedName name="DSHoSo2207">#REF!</definedName>
    <definedName name="DSHoSo2507" localSheetId="7">#REF!</definedName>
    <definedName name="DSHoSo2507" localSheetId="6">#REF!</definedName>
    <definedName name="DSHoSo2507" localSheetId="4">#REF!</definedName>
    <definedName name="DSHoSo2507" localSheetId="5">#REF!</definedName>
    <definedName name="DSHoSo2507">#REF!</definedName>
    <definedName name="DSHoSo3107" localSheetId="7">#REF!</definedName>
    <definedName name="DSHoSo3107" localSheetId="6">#REF!</definedName>
    <definedName name="DSHoSo3107" localSheetId="4">#REF!</definedName>
    <definedName name="DSHoSo3107" localSheetId="5">#REF!</definedName>
    <definedName name="DSHoSo3107">#REF!</definedName>
    <definedName name="DSUMDATA" localSheetId="7">#REF!</definedName>
    <definedName name="DSUMDATA" localSheetId="6">#REF!</definedName>
    <definedName name="DSUMDATA" localSheetId="4">#REF!</definedName>
    <definedName name="DSUMDATA" localSheetId="5">#REF!</definedName>
    <definedName name="DSUMDATA">#REF!</definedName>
    <definedName name="DSUV04_07" localSheetId="7">#REF!</definedName>
    <definedName name="DSUV04_07" localSheetId="6">#REF!</definedName>
    <definedName name="DSUV04_07" localSheetId="4">#REF!</definedName>
    <definedName name="DSUV04_07" localSheetId="5">#REF!</definedName>
    <definedName name="DSUV04_07">#REF!</definedName>
    <definedName name="DSUV0408" localSheetId="7">#REF!</definedName>
    <definedName name="DSUV0408" localSheetId="6">#REF!</definedName>
    <definedName name="DSUV0408" localSheetId="4">#REF!</definedName>
    <definedName name="DSUV0408" localSheetId="5">#REF!</definedName>
    <definedName name="DSUV0408">#REF!</definedName>
    <definedName name="DSUV0508" localSheetId="7">#REF!</definedName>
    <definedName name="DSUV0508" localSheetId="6">#REF!</definedName>
    <definedName name="DSUV0508" localSheetId="4">#REF!</definedName>
    <definedName name="DSUV0508" localSheetId="5">#REF!</definedName>
    <definedName name="DSUV0508">#REF!</definedName>
    <definedName name="DSUV0707" localSheetId="7">#REF!</definedName>
    <definedName name="DSUV0707" localSheetId="6">#REF!</definedName>
    <definedName name="DSUV0707" localSheetId="4">#REF!</definedName>
    <definedName name="DSUV0707" localSheetId="5">#REF!</definedName>
    <definedName name="DSUV0707">#REF!</definedName>
    <definedName name="DSUV0807" localSheetId="7">#REF!</definedName>
    <definedName name="DSUV0807" localSheetId="6">#REF!</definedName>
    <definedName name="DSUV0807" localSheetId="4">#REF!</definedName>
    <definedName name="DSUV0807" localSheetId="5">#REF!</definedName>
    <definedName name="DSUV0807">#REF!</definedName>
    <definedName name="DSUV1208" localSheetId="7">#REF!</definedName>
    <definedName name="DSUV1208" localSheetId="6">#REF!</definedName>
    <definedName name="DSUV1208" localSheetId="4">#REF!</definedName>
    <definedName name="DSUV1208" localSheetId="5">#REF!</definedName>
    <definedName name="DSUV1208">#REF!</definedName>
    <definedName name="DSUV1309" localSheetId="7">#REF!</definedName>
    <definedName name="DSUV1309" localSheetId="6">#REF!</definedName>
    <definedName name="DSUV1309" localSheetId="4">#REF!</definedName>
    <definedName name="DSUV1309" localSheetId="5">#REF!</definedName>
    <definedName name="DSUV1309">#REF!</definedName>
    <definedName name="DSUV1407" localSheetId="7">#REF!</definedName>
    <definedName name="DSUV1407" localSheetId="6">#REF!</definedName>
    <definedName name="DSUV1407" localSheetId="4">#REF!</definedName>
    <definedName name="DSUV1407" localSheetId="5">#REF!</definedName>
    <definedName name="DSUV1407">#REF!</definedName>
    <definedName name="DSUV2009_2010" localSheetId="7">#REF!</definedName>
    <definedName name="DSUV2009_2010" localSheetId="6">#REF!</definedName>
    <definedName name="DSUV2009_2010" localSheetId="4">#REF!</definedName>
    <definedName name="DSUV2009_2010" localSheetId="5">#REF!</definedName>
    <definedName name="DSUV2009_2010">#REF!</definedName>
    <definedName name="DSUV2110" localSheetId="7">#REF!</definedName>
    <definedName name="DSUV2110" localSheetId="6">#REF!</definedName>
    <definedName name="DSUV2110" localSheetId="4">#REF!</definedName>
    <definedName name="DSUV2110" localSheetId="5">#REF!</definedName>
    <definedName name="DSUV2110">#REF!</definedName>
    <definedName name="DSUV2207" localSheetId="7">#REF!</definedName>
    <definedName name="DSUV2207" localSheetId="6">#REF!</definedName>
    <definedName name="DSUV2207" localSheetId="4">#REF!</definedName>
    <definedName name="DSUV2207" localSheetId="5">#REF!</definedName>
    <definedName name="DSUV2207">#REF!</definedName>
    <definedName name="DSUV3107" localSheetId="7">#REF!</definedName>
    <definedName name="DSUV3107" localSheetId="6">#REF!</definedName>
    <definedName name="DSUV3107" localSheetId="4">#REF!</definedName>
    <definedName name="DSUV3107" localSheetId="5">#REF!</definedName>
    <definedName name="DSUV3107">#REF!</definedName>
    <definedName name="DSUVC1407" localSheetId="7">#REF!</definedName>
    <definedName name="DSUVC1407" localSheetId="6">#REF!</definedName>
    <definedName name="DSUVC1407" localSheetId="4">#REF!</definedName>
    <definedName name="DSUVC1407" localSheetId="5">#REF!</definedName>
    <definedName name="DSUVC1407">#REF!</definedName>
    <definedName name="End_1" localSheetId="7">#REF!</definedName>
    <definedName name="End_1" localSheetId="6">#REF!</definedName>
    <definedName name="End_1" localSheetId="4">#REF!</definedName>
    <definedName name="End_1" localSheetId="5">#REF!</definedName>
    <definedName name="End_1">#REF!</definedName>
    <definedName name="End_10" localSheetId="7">#REF!</definedName>
    <definedName name="End_10" localSheetId="6">#REF!</definedName>
    <definedName name="End_10" localSheetId="4">#REF!</definedName>
    <definedName name="End_10" localSheetId="5">#REF!</definedName>
    <definedName name="End_10">#REF!</definedName>
    <definedName name="End_11" localSheetId="7">#REF!</definedName>
    <definedName name="End_11" localSheetId="6">#REF!</definedName>
    <definedName name="End_11" localSheetId="4">#REF!</definedName>
    <definedName name="End_11" localSheetId="5">#REF!</definedName>
    <definedName name="End_11">#REF!</definedName>
    <definedName name="End_12" localSheetId="7">#REF!</definedName>
    <definedName name="End_12" localSheetId="6">#REF!</definedName>
    <definedName name="End_12" localSheetId="4">#REF!</definedName>
    <definedName name="End_12" localSheetId="5">#REF!</definedName>
    <definedName name="End_12">#REF!</definedName>
    <definedName name="End_13" localSheetId="7">#REF!</definedName>
    <definedName name="End_13" localSheetId="6">#REF!</definedName>
    <definedName name="End_13" localSheetId="4">#REF!</definedName>
    <definedName name="End_13" localSheetId="5">#REF!</definedName>
    <definedName name="End_13">#REF!</definedName>
    <definedName name="End_2" localSheetId="7">#REF!</definedName>
    <definedName name="End_2" localSheetId="6">#REF!</definedName>
    <definedName name="End_2" localSheetId="4">#REF!</definedName>
    <definedName name="End_2" localSheetId="5">#REF!</definedName>
    <definedName name="End_2">#REF!</definedName>
    <definedName name="End_3" localSheetId="7">#REF!</definedName>
    <definedName name="End_3" localSheetId="6">#REF!</definedName>
    <definedName name="End_3" localSheetId="4">#REF!</definedName>
    <definedName name="End_3" localSheetId="5">#REF!</definedName>
    <definedName name="End_3">#REF!</definedName>
    <definedName name="End_4" localSheetId="7">#REF!</definedName>
    <definedName name="End_4" localSheetId="6">#REF!</definedName>
    <definedName name="End_4" localSheetId="4">#REF!</definedName>
    <definedName name="End_4" localSheetId="5">#REF!</definedName>
    <definedName name="End_4">#REF!</definedName>
    <definedName name="End_5" localSheetId="7">#REF!</definedName>
    <definedName name="End_5" localSheetId="6">#REF!</definedName>
    <definedName name="End_5" localSheetId="4">#REF!</definedName>
    <definedName name="End_5" localSheetId="5">#REF!</definedName>
    <definedName name="End_5">#REF!</definedName>
    <definedName name="End_6" localSheetId="7">#REF!</definedName>
    <definedName name="End_6" localSheetId="6">#REF!</definedName>
    <definedName name="End_6" localSheetId="4">#REF!</definedName>
    <definedName name="End_6" localSheetId="5">#REF!</definedName>
    <definedName name="End_6">#REF!</definedName>
    <definedName name="End_7" localSheetId="7">#REF!</definedName>
    <definedName name="End_7" localSheetId="6">#REF!</definedName>
    <definedName name="End_7" localSheetId="4">#REF!</definedName>
    <definedName name="End_7" localSheetId="5">#REF!</definedName>
    <definedName name="End_7">#REF!</definedName>
    <definedName name="End_8" localSheetId="7">#REF!</definedName>
    <definedName name="End_8" localSheetId="6">#REF!</definedName>
    <definedName name="End_8" localSheetId="4">#REF!</definedName>
    <definedName name="End_8" localSheetId="5">#REF!</definedName>
    <definedName name="End_8">#REF!</definedName>
    <definedName name="End_9" localSheetId="7">#REF!</definedName>
    <definedName name="End_9" localSheetId="6">#REF!</definedName>
    <definedName name="End_9" localSheetId="4">#REF!</definedName>
    <definedName name="End_9" localSheetId="5">#REF!</definedName>
    <definedName name="End_9">#REF!</definedName>
    <definedName name="_xlnm.Extract" localSheetId="7">#REF!</definedName>
    <definedName name="_xlnm.Extract" localSheetId="6">#REF!</definedName>
    <definedName name="_xlnm.Extract" localSheetId="4">#REF!</definedName>
    <definedName name="_xlnm.Extract" localSheetId="5">#REF!</definedName>
    <definedName name="_xlnm.Extract">#REF!</definedName>
    <definedName name="FP" localSheetId="7">#REF!</definedName>
    <definedName name="FP" localSheetId="6">#REF!</definedName>
    <definedName name="FP" localSheetId="4">#REF!</definedName>
    <definedName name="FP" localSheetId="5">#REF!</definedName>
    <definedName name="FP">#REF!</definedName>
    <definedName name="Gia_tien" localSheetId="7">#REF!</definedName>
    <definedName name="Gia_tien" localSheetId="6">#REF!</definedName>
    <definedName name="Gia_tien" localSheetId="4">#REF!</definedName>
    <definedName name="Gia_tien" localSheetId="5">#REF!</definedName>
    <definedName name="Gia_tien">#REF!</definedName>
    <definedName name="gia_tien_BTN" localSheetId="7">#REF!</definedName>
    <definedName name="gia_tien_BTN" localSheetId="6">#REF!</definedName>
    <definedName name="gia_tien_BTN" localSheetId="4">#REF!</definedName>
    <definedName name="gia_tien_BTN" localSheetId="5">#REF!</definedName>
    <definedName name="gia_tien_BTN">#REF!</definedName>
    <definedName name="h" localSheetId="7" hidden="1">{"'Sheet1'!$L$16"}</definedName>
    <definedName name="h" localSheetId="0" hidden="1">{"'Sheet1'!$L$16"}</definedName>
    <definedName name="h" localSheetId="6" hidden="1">{"'Sheet1'!$L$16"}</definedName>
    <definedName name="h" localSheetId="4" hidden="1">{"'Sheet1'!$L$16"}</definedName>
    <definedName name="h" localSheetId="5" hidden="1">{"'Sheet1'!$L$16"}</definedName>
    <definedName name="h" hidden="1">{"'Sheet1'!$L$16"}</definedName>
    <definedName name="Hanhkiem" localSheetId="7">#REF!</definedName>
    <definedName name="Hanhkiem" localSheetId="6">#REF!</definedName>
    <definedName name="Hanhkiem" localSheetId="4">#REF!</definedName>
    <definedName name="Hanhkiem" localSheetId="5">#REF!</definedName>
    <definedName name="Hanhkiem">#REF!</definedName>
    <definedName name="HapCKVA" localSheetId="7">#REF!</definedName>
    <definedName name="HapCKVA" localSheetId="6">#REF!</definedName>
    <definedName name="HapCKVA" localSheetId="4">#REF!</definedName>
    <definedName name="HapCKVA" localSheetId="5">#REF!</definedName>
    <definedName name="HapCKVA">#REF!</definedName>
    <definedName name="HapCKvar" localSheetId="7">#REF!</definedName>
    <definedName name="HapCKvar" localSheetId="6">#REF!</definedName>
    <definedName name="HapCKvar" localSheetId="4">#REF!</definedName>
    <definedName name="HapCKvar" localSheetId="5">#REF!</definedName>
    <definedName name="HapCKvar">#REF!</definedName>
    <definedName name="HapCKW" localSheetId="7">#REF!</definedName>
    <definedName name="HapCKW" localSheetId="6">#REF!</definedName>
    <definedName name="HapCKW" localSheetId="4">#REF!</definedName>
    <definedName name="HapCKW" localSheetId="5">#REF!</definedName>
    <definedName name="HapCKW">#REF!</definedName>
    <definedName name="HapIKVA" localSheetId="7">#REF!</definedName>
    <definedName name="HapIKVA" localSheetId="6">#REF!</definedName>
    <definedName name="HapIKVA" localSheetId="4">#REF!</definedName>
    <definedName name="HapIKVA" localSheetId="5">#REF!</definedName>
    <definedName name="HapIKVA">#REF!</definedName>
    <definedName name="HapIKvar" localSheetId="7">#REF!</definedName>
    <definedName name="HapIKvar" localSheetId="6">#REF!</definedName>
    <definedName name="HapIKvar" localSheetId="4">#REF!</definedName>
    <definedName name="HapIKvar" localSheetId="5">#REF!</definedName>
    <definedName name="HapIKvar">#REF!</definedName>
    <definedName name="HapIKW" localSheetId="7">#REF!</definedName>
    <definedName name="HapIKW" localSheetId="6">#REF!</definedName>
    <definedName name="HapIKW" localSheetId="4">#REF!</definedName>
    <definedName name="HapIKW" localSheetId="5">#REF!</definedName>
    <definedName name="HapIKW">#REF!</definedName>
    <definedName name="HapKVA" localSheetId="7">#REF!</definedName>
    <definedName name="HapKVA" localSheetId="6">#REF!</definedName>
    <definedName name="HapKVA" localSheetId="4">#REF!</definedName>
    <definedName name="HapKVA" localSheetId="5">#REF!</definedName>
    <definedName name="HapKVA">#REF!</definedName>
    <definedName name="HapSKVA" localSheetId="7">#REF!</definedName>
    <definedName name="HapSKVA" localSheetId="6">#REF!</definedName>
    <definedName name="HapSKVA" localSheetId="4">#REF!</definedName>
    <definedName name="HapSKVA" localSheetId="5">#REF!</definedName>
    <definedName name="HapSKVA">#REF!</definedName>
    <definedName name="HapSKW" localSheetId="7">#REF!</definedName>
    <definedName name="HapSKW" localSheetId="6">#REF!</definedName>
    <definedName name="HapSKW" localSheetId="4">#REF!</definedName>
    <definedName name="HapSKW" localSheetId="5">#REF!</definedName>
    <definedName name="HapSKW">#REF!</definedName>
    <definedName name="HH" localSheetId="7">#REF!</definedName>
    <definedName name="HH" localSheetId="6">#REF!</definedName>
    <definedName name="HH" localSheetId="4">#REF!</definedName>
    <definedName name="HH" localSheetId="5">#REF!</definedName>
    <definedName name="HH">#REF!</definedName>
    <definedName name="Hocluc" localSheetId="7">#REF!</definedName>
    <definedName name="Hocluc" localSheetId="6">#REF!</definedName>
    <definedName name="Hocluc" localSheetId="4">#REF!</definedName>
    <definedName name="Hocluc" localSheetId="5">#REF!</definedName>
    <definedName name="Hocluc">#REF!</definedName>
    <definedName name="HOME_MANP" localSheetId="7">#REF!</definedName>
    <definedName name="HOME_MANP" localSheetId="6">#REF!</definedName>
    <definedName name="HOME_MANP" localSheetId="4">#REF!</definedName>
    <definedName name="HOME_MANP" localSheetId="5">#REF!</definedName>
    <definedName name="HOME_MANP">#REF!</definedName>
    <definedName name="HOMEOFFICE_COST" localSheetId="7">#REF!</definedName>
    <definedName name="HOMEOFFICE_COST" localSheetId="6">#REF!</definedName>
    <definedName name="HOMEOFFICE_COST" localSheetId="4">#REF!</definedName>
    <definedName name="HOMEOFFICE_COST" localSheetId="5">#REF!</definedName>
    <definedName name="HOMEOFFICE_COST">#REF!</definedName>
    <definedName name="HTML_CodePage" hidden="1">950</definedName>
    <definedName name="HTML_Control" localSheetId="7" hidden="1">{"'Sheet1'!$L$16"}</definedName>
    <definedName name="HTML_Control" localSheetId="0" hidden="1">{"'Sheet1'!$L$16"}</definedName>
    <definedName name="HTML_Control" localSheetId="6" hidden="1">{"'Sheet1'!$L$16"}</definedName>
    <definedName name="HTML_Control" localSheetId="4" hidden="1">{"'Sheet1'!$L$16"}</definedName>
    <definedName name="HTML_Control" localSheetId="5"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huy" localSheetId="7" hidden="1">{"'Sheet1'!$L$16"}</definedName>
    <definedName name="huy" localSheetId="0" hidden="1">{"'Sheet1'!$L$16"}</definedName>
    <definedName name="huy" localSheetId="6" hidden="1">{"'Sheet1'!$L$16"}</definedName>
    <definedName name="huy" localSheetId="4" hidden="1">{"'Sheet1'!$L$16"}</definedName>
    <definedName name="huy" localSheetId="5" hidden="1">{"'Sheet1'!$L$16"}</definedName>
    <definedName name="huy" hidden="1">{"'Sheet1'!$L$16"}</definedName>
    <definedName name="I" localSheetId="7">#REF!</definedName>
    <definedName name="I" localSheetId="6">#REF!</definedName>
    <definedName name="I" localSheetId="4">#REF!</definedName>
    <definedName name="I" localSheetId="5">#REF!</definedName>
    <definedName name="I">#REF!</definedName>
    <definedName name="I_A" localSheetId="7">#REF!</definedName>
    <definedName name="I_A" localSheetId="6">#REF!</definedName>
    <definedName name="I_A" localSheetId="4">#REF!</definedName>
    <definedName name="I_A" localSheetId="5">#REF!</definedName>
    <definedName name="I_A">#REF!</definedName>
    <definedName name="I_B" localSheetId="7">#REF!</definedName>
    <definedName name="I_B" localSheetId="6">#REF!</definedName>
    <definedName name="I_B" localSheetId="4">#REF!</definedName>
    <definedName name="I_B" localSheetId="5">#REF!</definedName>
    <definedName name="I_B">#REF!</definedName>
    <definedName name="I_c" localSheetId="7">#REF!</definedName>
    <definedName name="I_c" localSheetId="6">#REF!</definedName>
    <definedName name="I_c" localSheetId="4">#REF!</definedName>
    <definedName name="I_c" localSheetId="5">#REF!</definedName>
    <definedName name="I_c">#REF!</definedName>
    <definedName name="IDLAB_COST" localSheetId="7">#REF!</definedName>
    <definedName name="IDLAB_COST" localSheetId="6">#REF!</definedName>
    <definedName name="IDLAB_COST" localSheetId="4">#REF!</definedName>
    <definedName name="IDLAB_COST" localSheetId="5">#REF!</definedName>
    <definedName name="IDLAB_COST">#REF!</definedName>
    <definedName name="II_A" localSheetId="7">#REF!</definedName>
    <definedName name="II_A" localSheetId="6">#REF!</definedName>
    <definedName name="II_A" localSheetId="4">#REF!</definedName>
    <definedName name="II_A" localSheetId="5">#REF!</definedName>
    <definedName name="II_A">#REF!</definedName>
    <definedName name="II_B" localSheetId="7">#REF!</definedName>
    <definedName name="II_B" localSheetId="6">#REF!</definedName>
    <definedName name="II_B" localSheetId="4">#REF!</definedName>
    <definedName name="II_B" localSheetId="5">#REF!</definedName>
    <definedName name="II_B">#REF!</definedName>
    <definedName name="II_c" localSheetId="7">#REF!</definedName>
    <definedName name="II_c" localSheetId="6">#REF!</definedName>
    <definedName name="II_c" localSheetId="4">#REF!</definedName>
    <definedName name="II_c" localSheetId="5">#REF!</definedName>
    <definedName name="II_c">#REF!</definedName>
    <definedName name="III_a" localSheetId="7">#REF!</definedName>
    <definedName name="III_a" localSheetId="6">#REF!</definedName>
    <definedName name="III_a" localSheetId="4">#REF!</definedName>
    <definedName name="III_a" localSheetId="5">#REF!</definedName>
    <definedName name="III_a">#REF!</definedName>
    <definedName name="III_B" localSheetId="7">#REF!</definedName>
    <definedName name="III_B" localSheetId="6">#REF!</definedName>
    <definedName name="III_B" localSheetId="4">#REF!</definedName>
    <definedName name="III_B" localSheetId="5">#REF!</definedName>
    <definedName name="III_B">#REF!</definedName>
    <definedName name="III_c" localSheetId="7">#REF!</definedName>
    <definedName name="III_c" localSheetId="6">#REF!</definedName>
    <definedName name="III_c" localSheetId="4">#REF!</definedName>
    <definedName name="III_c" localSheetId="5">#REF!</definedName>
    <definedName name="III_c">#REF!</definedName>
    <definedName name="INDMANP" localSheetId="7">#REF!</definedName>
    <definedName name="INDMANP" localSheetId="6">#REF!</definedName>
    <definedName name="INDMANP" localSheetId="4">#REF!</definedName>
    <definedName name="INDMANP" localSheetId="5">#REF!</definedName>
    <definedName name="INDMANP">#REF!</definedName>
    <definedName name="INTH" localSheetId="7">#REF!</definedName>
    <definedName name="INTH" localSheetId="6">#REF!</definedName>
    <definedName name="INTH" localSheetId="4">#REF!</definedName>
    <definedName name="INTH" localSheetId="5">#REF!</definedName>
    <definedName name="INTH">#REF!</definedName>
    <definedName name="IO" localSheetId="7">#REF!</definedName>
    <definedName name="IO" localSheetId="6">#REF!</definedName>
    <definedName name="IO" localSheetId="4">#REF!</definedName>
    <definedName name="IO" localSheetId="5">#REF!</definedName>
    <definedName name="IO">#REF!</definedName>
    <definedName name="j356C8" localSheetId="7">#REF!</definedName>
    <definedName name="j356C8" localSheetId="6">#REF!</definedName>
    <definedName name="j356C8" localSheetId="4">#REF!</definedName>
    <definedName name="j356C8" localSheetId="5">#REF!</definedName>
    <definedName name="j356C8">#REF!</definedName>
    <definedName name="Khoa1" hidden="1">#REF!</definedName>
    <definedName name="m" localSheetId="7">#REF!</definedName>
    <definedName name="m" localSheetId="6">#REF!</definedName>
    <definedName name="m" localSheetId="4">#REF!</definedName>
    <definedName name="m" localSheetId="5">#REF!</definedName>
    <definedName name="m">#REF!</definedName>
    <definedName name="MAJ_CON_EQP" localSheetId="7">#REF!</definedName>
    <definedName name="MAJ_CON_EQP" localSheetId="6">#REF!</definedName>
    <definedName name="MAJ_CON_EQP" localSheetId="4">#REF!</definedName>
    <definedName name="MAJ_CON_EQP" localSheetId="5">#REF!</definedName>
    <definedName name="MAJ_CON_EQP">#REF!</definedName>
    <definedName name="MAT" localSheetId="7">#REF!</definedName>
    <definedName name="MAT" localSheetId="6">#REF!</definedName>
    <definedName name="MAT" localSheetId="4">#REF!</definedName>
    <definedName name="MAT" localSheetId="5">#REF!</definedName>
    <definedName name="MAT">#REF!</definedName>
    <definedName name="MF" localSheetId="7">#REF!</definedName>
    <definedName name="MF" localSheetId="6">#REF!</definedName>
    <definedName name="MF" localSheetId="4">#REF!</definedName>
    <definedName name="MF" localSheetId="5">#REF!</definedName>
    <definedName name="MF">#REF!</definedName>
    <definedName name="MG_A" localSheetId="7">#REF!</definedName>
    <definedName name="MG_A" localSheetId="6">#REF!</definedName>
    <definedName name="MG_A" localSheetId="4">#REF!</definedName>
    <definedName name="MG_A" localSheetId="5">#REF!</definedName>
    <definedName name="MG_A">#REF!</definedName>
    <definedName name="NET" localSheetId="7">#REF!</definedName>
    <definedName name="NET" localSheetId="6">#REF!</definedName>
    <definedName name="NET" localSheetId="4">#REF!</definedName>
    <definedName name="NET" localSheetId="5">#REF!</definedName>
    <definedName name="NET">#REF!</definedName>
    <definedName name="NET_1" localSheetId="7">#REF!</definedName>
    <definedName name="NET_1" localSheetId="6">#REF!</definedName>
    <definedName name="NET_1" localSheetId="4">#REF!</definedName>
    <definedName name="NET_1" localSheetId="5">#REF!</definedName>
    <definedName name="NET_1">#REF!</definedName>
    <definedName name="NET_ANA" localSheetId="7">#REF!</definedName>
    <definedName name="NET_ANA" localSheetId="6">#REF!</definedName>
    <definedName name="NET_ANA" localSheetId="4">#REF!</definedName>
    <definedName name="NET_ANA" localSheetId="5">#REF!</definedName>
    <definedName name="NET_ANA">#REF!</definedName>
    <definedName name="NET_ANA_1" localSheetId="7">#REF!</definedName>
    <definedName name="NET_ANA_1" localSheetId="6">#REF!</definedName>
    <definedName name="NET_ANA_1" localSheetId="4">#REF!</definedName>
    <definedName name="NET_ANA_1" localSheetId="5">#REF!</definedName>
    <definedName name="NET_ANA_1">#REF!</definedName>
    <definedName name="NET_ANA_2" localSheetId="7">#REF!</definedName>
    <definedName name="NET_ANA_2" localSheetId="6">#REF!</definedName>
    <definedName name="NET_ANA_2" localSheetId="4">#REF!</definedName>
    <definedName name="NET_ANA_2" localSheetId="5">#REF!</definedName>
    <definedName name="NET_ANA_2">#REF!</definedName>
    <definedName name="NH" localSheetId="7">#REF!</definedName>
    <definedName name="NH" localSheetId="6">#REF!</definedName>
    <definedName name="NH" localSheetId="4">#REF!</definedName>
    <definedName name="NH" localSheetId="5">#REF!</definedName>
    <definedName name="NH">#REF!</definedName>
    <definedName name="NHot" localSheetId="7">#REF!</definedName>
    <definedName name="NHot" localSheetId="6">#REF!</definedName>
    <definedName name="NHot" localSheetId="4">#REF!</definedName>
    <definedName name="NHot" localSheetId="5">#REF!</definedName>
    <definedName name="NHot">#REF!</definedName>
    <definedName name="No" localSheetId="7">#REF!</definedName>
    <definedName name="No" localSheetId="6">#REF!</definedName>
    <definedName name="No" localSheetId="4">#REF!</definedName>
    <definedName name="No" localSheetId="5">#REF!</definedName>
    <definedName name="No">#REF!</definedName>
    <definedName name="P" localSheetId="7">#REF!</definedName>
    <definedName name="P" localSheetId="6">#REF!</definedName>
    <definedName name="P" localSheetId="4">#REF!</definedName>
    <definedName name="P" localSheetId="5">#REF!</definedName>
    <definedName name="P">#REF!</definedName>
    <definedName name="PA" localSheetId="7">#REF!</definedName>
    <definedName name="PA" localSheetId="6">#REF!</definedName>
    <definedName name="PA" localSheetId="4">#REF!</definedName>
    <definedName name="PA" localSheetId="5">#REF!</definedName>
    <definedName name="PA">#REF!</definedName>
    <definedName name="PEJM" localSheetId="7">#REF!</definedName>
    <definedName name="PEJM" localSheetId="6">#REF!</definedName>
    <definedName name="PEJM" localSheetId="4">#REF!</definedName>
    <definedName name="PEJM" localSheetId="5">#REF!</definedName>
    <definedName name="PEJM">#REF!</definedName>
    <definedName name="PF" localSheetId="7">#REF!</definedName>
    <definedName name="PF" localSheetId="6">#REF!</definedName>
    <definedName name="PF" localSheetId="4">#REF!</definedName>
    <definedName name="PF" localSheetId="5">#REF!</definedName>
    <definedName name="PF">#REF!</definedName>
    <definedName name="Phuong" localSheetId="7">#REF!</definedName>
    <definedName name="Phuong" localSheetId="6">#REF!</definedName>
    <definedName name="Phuong" localSheetId="4">#REF!</definedName>
    <definedName name="Phuong" localSheetId="5">#REF!</definedName>
    <definedName name="Phuong">#REF!</definedName>
    <definedName name="_xlnm.Print_Area" localSheetId="7">#REF!</definedName>
    <definedName name="_xlnm.Print_Area" localSheetId="6">#REF!</definedName>
    <definedName name="_xlnm.Print_Area" localSheetId="4">#REF!</definedName>
    <definedName name="_xlnm.Print_Area" localSheetId="5">#REF!</definedName>
    <definedName name="_xlnm.Print_Area">#REF!</definedName>
    <definedName name="Print_Area_MI" localSheetId="7">#REF!</definedName>
    <definedName name="Print_Area_MI" localSheetId="6">#REF!</definedName>
    <definedName name="Print_Area_MI" localSheetId="4">#REF!</definedName>
    <definedName name="Print_Area_MI" localSheetId="5">#REF!</definedName>
    <definedName name="Print_Area_MI">#REF!</definedName>
    <definedName name="_xlnm.Print_Titles" localSheetId="7">#REF!</definedName>
    <definedName name="_xlnm.Print_Titles" localSheetId="6">#REF!</definedName>
    <definedName name="_xlnm.Print_Titles" localSheetId="4">#REF!</definedName>
    <definedName name="_xlnm.Print_Titles" localSheetId="5">#REF!</definedName>
    <definedName name="_xlnm.Print_Titles">#REF!</definedName>
    <definedName name="Print_Titles_MI" localSheetId="7">#REF!</definedName>
    <definedName name="Print_Titles_MI" localSheetId="6">#REF!</definedName>
    <definedName name="Print_Titles_MI" localSheetId="4">#REF!</definedName>
    <definedName name="Print_Titles_MI" localSheetId="5">#REF!</definedName>
    <definedName name="Print_Titles_MI">#REF!</definedName>
    <definedName name="PRINTA" localSheetId="7">#REF!</definedName>
    <definedName name="PRINTA" localSheetId="6">#REF!</definedName>
    <definedName name="PRINTA" localSheetId="4">#REF!</definedName>
    <definedName name="PRINTA" localSheetId="5">#REF!</definedName>
    <definedName name="PRINTA">#REF!</definedName>
    <definedName name="PRINTB" localSheetId="7">#REF!</definedName>
    <definedName name="PRINTB" localSheetId="6">#REF!</definedName>
    <definedName name="PRINTB" localSheetId="4">#REF!</definedName>
    <definedName name="PRINTB" localSheetId="5">#REF!</definedName>
    <definedName name="PRINTB">#REF!</definedName>
    <definedName name="PRINTC" localSheetId="7">#REF!</definedName>
    <definedName name="PRINTC" localSheetId="6">#REF!</definedName>
    <definedName name="PRINTC" localSheetId="4">#REF!</definedName>
    <definedName name="PRINTC" localSheetId="5">#REF!</definedName>
    <definedName name="PRINTC">#REF!</definedName>
    <definedName name="prjName" localSheetId="7">#REF!</definedName>
    <definedName name="prjName" localSheetId="6">#REF!</definedName>
    <definedName name="prjName" localSheetId="4">#REF!</definedName>
    <definedName name="prjName" localSheetId="5">#REF!</definedName>
    <definedName name="prjName">#REF!</definedName>
    <definedName name="prjNo" localSheetId="7">#REF!</definedName>
    <definedName name="prjNo" localSheetId="6">#REF!</definedName>
    <definedName name="prjNo" localSheetId="4">#REF!</definedName>
    <definedName name="prjNo" localSheetId="5">#REF!</definedName>
    <definedName name="prjNo">#REF!</definedName>
    <definedName name="PROPOSAL" localSheetId="7">#REF!</definedName>
    <definedName name="PROPOSAL" localSheetId="6">#REF!</definedName>
    <definedName name="PROPOSAL" localSheetId="4">#REF!</definedName>
    <definedName name="PROPOSAL" localSheetId="5">#REF!</definedName>
    <definedName name="PROPOSAL">#REF!</definedName>
    <definedName name="Quan" localSheetId="7">#REF!</definedName>
    <definedName name="Quan" localSheetId="6">#REF!</definedName>
    <definedName name="Quan" localSheetId="4">#REF!</definedName>
    <definedName name="Quan" localSheetId="5">#REF!</definedName>
    <definedName name="Quan">#REF!</definedName>
    <definedName name="qwe" localSheetId="7" hidden="1">{"'Sheet1'!$L$16"}</definedName>
    <definedName name="qwe" localSheetId="6" hidden="1">{"'Sheet1'!$L$16"}</definedName>
    <definedName name="qwe" localSheetId="4" hidden="1">{"'Sheet1'!$L$16"}</definedName>
    <definedName name="qwe" localSheetId="5" hidden="1">{"'Sheet1'!$L$16"}</definedName>
    <definedName name="qwe" hidden="1">{"'Sheet1'!$L$16"}</definedName>
    <definedName name="RT" localSheetId="7">#REF!</definedName>
    <definedName name="RT" localSheetId="6">#REF!</definedName>
    <definedName name="RT" localSheetId="4">#REF!</definedName>
    <definedName name="RT" localSheetId="5">#REF!</definedName>
    <definedName name="RT">#REF!</definedName>
    <definedName name="SL" localSheetId="7">#REF!</definedName>
    <definedName name="SL" localSheetId="6">#REF!</definedName>
    <definedName name="SL" localSheetId="4">#REF!</definedName>
    <definedName name="SL" localSheetId="5">#REF!</definedName>
    <definedName name="SL">#REF!</definedName>
    <definedName name="SORT" localSheetId="7">#REF!</definedName>
    <definedName name="SORT" localSheetId="6">#REF!</definedName>
    <definedName name="SORT" localSheetId="4">#REF!</definedName>
    <definedName name="SORT" localSheetId="5">#REF!</definedName>
    <definedName name="SORT">#REF!</definedName>
    <definedName name="SP" localSheetId="7">#REF!</definedName>
    <definedName name="SP" localSheetId="6">#REF!</definedName>
    <definedName name="SP" localSheetId="4">#REF!</definedName>
    <definedName name="SP" localSheetId="5">#REF!</definedName>
    <definedName name="SP">#REF!</definedName>
    <definedName name="SPEC" localSheetId="7">#REF!</definedName>
    <definedName name="SPEC" localSheetId="6">#REF!</definedName>
    <definedName name="SPEC" localSheetId="4">#REF!</definedName>
    <definedName name="SPEC" localSheetId="5">#REF!</definedName>
    <definedName name="SPEC">#REF!</definedName>
    <definedName name="SPECSUMMARY" localSheetId="7">#REF!</definedName>
    <definedName name="SPECSUMMARY" localSheetId="6">#REF!</definedName>
    <definedName name="SPECSUMMARY" localSheetId="4">#REF!</definedName>
    <definedName name="SPECSUMMARY" localSheetId="5">#REF!</definedName>
    <definedName name="SPECSUMMARY">#REF!</definedName>
    <definedName name="Start_1" localSheetId="7">#REF!</definedName>
    <definedName name="Start_1" localSheetId="6">#REF!</definedName>
    <definedName name="Start_1" localSheetId="4">#REF!</definedName>
    <definedName name="Start_1" localSheetId="5">#REF!</definedName>
    <definedName name="Start_1">#REF!</definedName>
    <definedName name="Start_10" localSheetId="7">#REF!</definedName>
    <definedName name="Start_10" localSheetId="6">#REF!</definedName>
    <definedName name="Start_10" localSheetId="4">#REF!</definedName>
    <definedName name="Start_10" localSheetId="5">#REF!</definedName>
    <definedName name="Start_10">#REF!</definedName>
    <definedName name="Start_11" localSheetId="7">#REF!</definedName>
    <definedName name="Start_11" localSheetId="6">#REF!</definedName>
    <definedName name="Start_11" localSheetId="4">#REF!</definedName>
    <definedName name="Start_11" localSheetId="5">#REF!</definedName>
    <definedName name="Start_11">#REF!</definedName>
    <definedName name="Start_12" localSheetId="7">#REF!</definedName>
    <definedName name="Start_12" localSheetId="6">#REF!</definedName>
    <definedName name="Start_12" localSheetId="4">#REF!</definedName>
    <definedName name="Start_12" localSheetId="5">#REF!</definedName>
    <definedName name="Start_12">#REF!</definedName>
    <definedName name="Start_13" localSheetId="7">#REF!</definedName>
    <definedName name="Start_13" localSheetId="6">#REF!</definedName>
    <definedName name="Start_13" localSheetId="4">#REF!</definedName>
    <definedName name="Start_13" localSheetId="5">#REF!</definedName>
    <definedName name="Start_13">#REF!</definedName>
    <definedName name="Start_2" localSheetId="7">#REF!</definedName>
    <definedName name="Start_2" localSheetId="6">#REF!</definedName>
    <definedName name="Start_2" localSheetId="4">#REF!</definedName>
    <definedName name="Start_2" localSheetId="5">#REF!</definedName>
    <definedName name="Start_2">#REF!</definedName>
    <definedName name="Start_3" localSheetId="7">#REF!</definedName>
    <definedName name="Start_3" localSheetId="6">#REF!</definedName>
    <definedName name="Start_3" localSheetId="4">#REF!</definedName>
    <definedName name="Start_3" localSheetId="5">#REF!</definedName>
    <definedName name="Start_3">#REF!</definedName>
    <definedName name="Start_4" localSheetId="7">#REF!</definedName>
    <definedName name="Start_4" localSheetId="6">#REF!</definedName>
    <definedName name="Start_4" localSheetId="4">#REF!</definedName>
    <definedName name="Start_4" localSheetId="5">#REF!</definedName>
    <definedName name="Start_4">#REF!</definedName>
    <definedName name="Start_5" localSheetId="7">#REF!</definedName>
    <definedName name="Start_5" localSheetId="6">#REF!</definedName>
    <definedName name="Start_5" localSheetId="4">#REF!</definedName>
    <definedName name="Start_5" localSheetId="5">#REF!</definedName>
    <definedName name="Start_5">#REF!</definedName>
    <definedName name="Start_6" localSheetId="7">#REF!</definedName>
    <definedName name="Start_6" localSheetId="6">#REF!</definedName>
    <definedName name="Start_6" localSheetId="4">#REF!</definedName>
    <definedName name="Start_6" localSheetId="5">#REF!</definedName>
    <definedName name="Start_6">#REF!</definedName>
    <definedName name="Start_7" localSheetId="7">#REF!</definedName>
    <definedName name="Start_7" localSheetId="6">#REF!</definedName>
    <definedName name="Start_7" localSheetId="4">#REF!</definedName>
    <definedName name="Start_7" localSheetId="5">#REF!</definedName>
    <definedName name="Start_7">#REF!</definedName>
    <definedName name="Start_8" localSheetId="7">#REF!</definedName>
    <definedName name="Start_8" localSheetId="6">#REF!</definedName>
    <definedName name="Start_8" localSheetId="4">#REF!</definedName>
    <definedName name="Start_8" localSheetId="5">#REF!</definedName>
    <definedName name="Start_8">#REF!</definedName>
    <definedName name="Start_9" localSheetId="7">#REF!</definedName>
    <definedName name="Start_9" localSheetId="6">#REF!</definedName>
    <definedName name="Start_9" localSheetId="4">#REF!</definedName>
    <definedName name="Start_9" localSheetId="5">#REF!</definedName>
    <definedName name="Start_9">#REF!</definedName>
    <definedName name="SUM" localSheetId="7">#REF!,#REF!</definedName>
    <definedName name="SUM" localSheetId="6">#REF!,#REF!</definedName>
    <definedName name="SUM" localSheetId="4">#REF!,#REF!</definedName>
    <definedName name="SUM" localSheetId="5">#REF!,#REF!</definedName>
    <definedName name="SUM">#REF!,#REF!</definedName>
    <definedName name="SUMMARY" localSheetId="7">#REF!</definedName>
    <definedName name="SUMMARY" localSheetId="6">#REF!</definedName>
    <definedName name="SUMMARY" localSheetId="4">#REF!</definedName>
    <definedName name="SUMMARY" localSheetId="5">#REF!</definedName>
    <definedName name="SUMMARY">#REF!</definedName>
    <definedName name="T" localSheetId="7">#REF!</definedName>
    <definedName name="T" localSheetId="6">#REF!</definedName>
    <definedName name="T" localSheetId="4">#REF!</definedName>
    <definedName name="T" localSheetId="5">#REF!</definedName>
    <definedName name="T">#REF!</definedName>
    <definedName name="TaxTV">10%</definedName>
    <definedName name="TaxXL">5%</definedName>
    <definedName name="test" localSheetId="7">#REF!</definedName>
    <definedName name="test" localSheetId="6">#REF!</definedName>
    <definedName name="test" localSheetId="4">#REF!</definedName>
    <definedName name="test" localSheetId="5">#REF!</definedName>
    <definedName name="test">#REF!</definedName>
    <definedName name="ThiSinhfull" localSheetId="7">#REF!</definedName>
    <definedName name="ThiSinhfull" localSheetId="6">#REF!</definedName>
    <definedName name="ThiSinhfull" localSheetId="4">#REF!</definedName>
    <definedName name="ThiSinhfull" localSheetId="5">#REF!</definedName>
    <definedName name="ThiSinhfull">#REF!</definedName>
    <definedName name="THK" localSheetId="7">#REF!</definedName>
    <definedName name="THK" localSheetId="6">#REF!</definedName>
    <definedName name="THK" localSheetId="4">#REF!</definedName>
    <definedName name="THK" localSheetId="5">#REF!</definedName>
    <definedName name="THK">#REF!</definedName>
    <definedName name="Tien" localSheetId="7">#REF!</definedName>
    <definedName name="Tien" localSheetId="6">#REF!</definedName>
    <definedName name="Tien" localSheetId="4">#REF!</definedName>
    <definedName name="Tien" localSheetId="5">#REF!</definedName>
    <definedName name="Tien">#REF!</definedName>
    <definedName name="TOTAL" localSheetId="7">#REF!</definedName>
    <definedName name="TOTAL" localSheetId="6">#REF!</definedName>
    <definedName name="TOTAL" localSheetId="4">#REF!</definedName>
    <definedName name="TOTAL" localSheetId="5">#REF!</definedName>
    <definedName name="TOTAL">#REF!</definedName>
    <definedName name="tp" localSheetId="7" hidden="1">{"'Sheet1'!$L$16"}</definedName>
    <definedName name="tp" localSheetId="6" hidden="1">{"'Sheet1'!$L$16"}</definedName>
    <definedName name="tp" localSheetId="4" hidden="1">{"'Sheet1'!$L$16"}</definedName>
    <definedName name="tp" localSheetId="5" hidden="1">{"'Sheet1'!$L$16"}</definedName>
    <definedName name="tp" hidden="1">{"'Sheet1'!$L$16"}</definedName>
    <definedName name="Tra_don_gia_KS" localSheetId="7">#REF!</definedName>
    <definedName name="Tra_don_gia_KS" localSheetId="6">#REF!</definedName>
    <definedName name="Tra_don_gia_KS" localSheetId="4">#REF!</definedName>
    <definedName name="Tra_don_gia_KS" localSheetId="5">#REF!</definedName>
    <definedName name="Tra_don_gia_KS">#REF!</definedName>
    <definedName name="Tracp" localSheetId="7">#REF!</definedName>
    <definedName name="Tracp" localSheetId="6">#REF!</definedName>
    <definedName name="Tracp" localSheetId="4">#REF!</definedName>
    <definedName name="Tracp" localSheetId="5">#REF!</definedName>
    <definedName name="Tracp">#REF!</definedName>
    <definedName name="Truong" localSheetId="7">#REF!</definedName>
    <definedName name="Truong" localSheetId="6">#REF!</definedName>
    <definedName name="Truong" localSheetId="4">#REF!</definedName>
    <definedName name="Truong" localSheetId="5">#REF!</definedName>
    <definedName name="Truong">#REF!</definedName>
    <definedName name="ty_le" localSheetId="7">#REF!</definedName>
    <definedName name="ty_le" localSheetId="6">#REF!</definedName>
    <definedName name="ty_le" localSheetId="4">#REF!</definedName>
    <definedName name="ty_le" localSheetId="5">#REF!</definedName>
    <definedName name="ty_le">#REF!</definedName>
    <definedName name="ty_le_BTN" localSheetId="7">#REF!</definedName>
    <definedName name="ty_le_BTN" localSheetId="6">#REF!</definedName>
    <definedName name="ty_le_BTN" localSheetId="4">#REF!</definedName>
    <definedName name="ty_le_BTN" localSheetId="5">#REF!</definedName>
    <definedName name="ty_le_BTN">#REF!</definedName>
    <definedName name="UP" localSheetId="7">#REF!,#REF!,#REF!,#REF!,#REF!,#REF!,#REF!,#REF!,#REF!,#REF!,#REF!</definedName>
    <definedName name="UP" localSheetId="6">#REF!,#REF!,#REF!,#REF!,#REF!,#REF!,#REF!,#REF!,#REF!,#REF!,#REF!</definedName>
    <definedName name="UP" localSheetId="4">#REF!,#REF!,#REF!,#REF!,#REF!,#REF!,#REF!,#REF!,#REF!,#REF!,#REF!</definedName>
    <definedName name="UP" localSheetId="5">#REF!,#REF!,#REF!,#REF!,#REF!,#REF!,#REF!,#REF!,#REF!,#REF!,#REF!</definedName>
    <definedName name="UP">#REF!,#REF!,#REF!,#REF!,#REF!,#REF!,#REF!,#REF!,#REF!,#REF!,#REF!</definedName>
    <definedName name="VARIINST" localSheetId="7">#REF!</definedName>
    <definedName name="VARIINST" localSheetId="6">#REF!</definedName>
    <definedName name="VARIINST" localSheetId="4">#REF!</definedName>
    <definedName name="VARIINST" localSheetId="5">#REF!</definedName>
    <definedName name="VARIINST">#REF!</definedName>
    <definedName name="VARIPURC" localSheetId="7">#REF!</definedName>
    <definedName name="VARIPURC" localSheetId="6">#REF!</definedName>
    <definedName name="VARIPURC" localSheetId="4">#REF!</definedName>
    <definedName name="VARIPURC" localSheetId="5">#REF!</definedName>
    <definedName name="VARIPURC">#REF!</definedName>
    <definedName name="VungSapXep" localSheetId="7">#REF!</definedName>
    <definedName name="VungSapXep" localSheetId="6">#REF!</definedName>
    <definedName name="VungSapXep" localSheetId="4">#REF!</definedName>
    <definedName name="VungSapXep" localSheetId="5">#REF!</definedName>
    <definedName name="VungSapXep">#REF!</definedName>
    <definedName name="W" localSheetId="7">#REF!</definedName>
    <definedName name="W" localSheetId="6">#REF!</definedName>
    <definedName name="W" localSheetId="4">#REF!</definedName>
    <definedName name="W" localSheetId="5">#REF!</definedName>
    <definedName name="W">#REF!</definedName>
    <definedName name="ww" localSheetId="7" hidden="1">{"'Sheet1'!$L$16"}</definedName>
    <definedName name="ww" localSheetId="6" hidden="1">{"'Sheet1'!$L$16"}</definedName>
    <definedName name="ww" localSheetId="4" hidden="1">{"'Sheet1'!$L$16"}</definedName>
    <definedName name="ww" localSheetId="5" hidden="1">{"'Sheet1'!$L$16"}</definedName>
    <definedName name="ww" hidden="1">{"'Sheet1'!$L$16"}</definedName>
    <definedName name="X" localSheetId="7">#REF!</definedName>
    <definedName name="X" localSheetId="6">#REF!</definedName>
    <definedName name="X" localSheetId="4">#REF!</definedName>
    <definedName name="X" localSheetId="5">#REF!</definedName>
    <definedName name="X">#REF!</definedName>
    <definedName name="Z" localSheetId="7">#REF!</definedName>
    <definedName name="Z" localSheetId="6">#REF!</definedName>
    <definedName name="Z" localSheetId="4">#REF!</definedName>
    <definedName name="Z" localSheetId="5">#REF!</definedName>
    <definedName name="Z">#REF!</definedName>
    <definedName name="ZYX" localSheetId="7">#REF!</definedName>
    <definedName name="ZYX" localSheetId="6">#REF!</definedName>
    <definedName name="ZYX" localSheetId="4">#REF!</definedName>
    <definedName name="ZYX" localSheetId="5">#REF!</definedName>
    <definedName name="ZYX">#REF!</definedName>
    <definedName name="ZZZ" localSheetId="7">#REF!</definedName>
    <definedName name="ZZZ" localSheetId="6">#REF!</definedName>
    <definedName name="ZZZ" localSheetId="4">#REF!</definedName>
    <definedName name="ZZZ" localSheetId="5">#REF!</definedName>
    <definedName name="ZZZ">#REF!</definedName>
  </definedNames>
  <calcPr calcId="144525"/>
  <extLst>
    <ext xmlns:mx="http://schemas.microsoft.com/office/mac/excel/2008/main" uri="{7523E5D3-25F3-A5E0-1632-64F254C22452}">
      <mx:ArchID Flags="2"/>
    </ext>
  </extLst>
</workbook>
</file>

<file path=xl/calcChain.xml><?xml version="1.0" encoding="utf-8"?>
<calcChain xmlns="http://schemas.openxmlformats.org/spreadsheetml/2006/main">
  <c r="D167" i="8" l="1"/>
  <c r="C167" i="8"/>
  <c r="J124" i="8"/>
  <c r="H167" i="8"/>
  <c r="J171" i="8"/>
  <c r="C32" i="3" l="1"/>
  <c r="C31" i="3"/>
  <c r="C30" i="3"/>
  <c r="F163" i="8"/>
  <c r="F165" i="8" l="1"/>
  <c r="E39" i="8"/>
  <c r="F39" i="8"/>
  <c r="G39" i="8"/>
  <c r="H39" i="8"/>
  <c r="I39" i="8"/>
  <c r="J39" i="8"/>
  <c r="AC40" i="9"/>
  <c r="I38" i="9"/>
  <c r="I37" i="9"/>
  <c r="I36" i="9"/>
  <c r="H33" i="9"/>
  <c r="E33" i="9"/>
  <c r="D33" i="9"/>
  <c r="M31" i="9" s="1"/>
  <c r="R32" i="9"/>
  <c r="M32" i="9"/>
  <c r="G32" i="9"/>
  <c r="F32" i="9"/>
  <c r="G31" i="9"/>
  <c r="F31" i="9"/>
  <c r="G30" i="9"/>
  <c r="F30" i="9"/>
  <c r="G29" i="9"/>
  <c r="F29" i="9"/>
  <c r="G28" i="9"/>
  <c r="F28" i="9"/>
  <c r="G27" i="9"/>
  <c r="F27" i="9"/>
  <c r="G26" i="9"/>
  <c r="F26" i="9"/>
  <c r="Q25" i="9"/>
  <c r="M25" i="9"/>
  <c r="G25" i="9"/>
  <c r="F25" i="9"/>
  <c r="G24" i="9"/>
  <c r="F24" i="9"/>
  <c r="G23" i="9"/>
  <c r="F23" i="9"/>
  <c r="G22" i="9"/>
  <c r="F22" i="9"/>
  <c r="G21" i="9"/>
  <c r="F21" i="9"/>
  <c r="G20" i="9"/>
  <c r="F20" i="9"/>
  <c r="G19" i="9"/>
  <c r="F19" i="9"/>
  <c r="Q17" i="9"/>
  <c r="N17" i="9"/>
  <c r="M17" i="9"/>
  <c r="C17" i="9"/>
  <c r="AB11" i="9"/>
  <c r="W11" i="9"/>
  <c r="B18" i="9" s="1"/>
  <c r="N11" i="9"/>
  <c r="F11" i="9"/>
  <c r="Y25" i="9" s="1"/>
  <c r="W7" i="9"/>
  <c r="P7" i="9"/>
  <c r="N7" i="9"/>
  <c r="G7" i="9"/>
  <c r="G5" i="9"/>
  <c r="J178" i="8"/>
  <c r="I170" i="8"/>
  <c r="L167" i="8"/>
  <c r="K171" i="8" s="1"/>
  <c r="K167" i="8"/>
  <c r="J167" i="8"/>
  <c r="I167" i="8"/>
  <c r="G167" i="8"/>
  <c r="E167" i="8"/>
  <c r="F166" i="8"/>
  <c r="F164" i="8"/>
  <c r="F162" i="8"/>
  <c r="F161" i="8"/>
  <c r="F160" i="8"/>
  <c r="F159" i="8"/>
  <c r="F158" i="8"/>
  <c r="F157" i="8"/>
  <c r="F156" i="8"/>
  <c r="F155" i="8"/>
  <c r="F154" i="8"/>
  <c r="F153" i="8"/>
  <c r="F152" i="8"/>
  <c r="F151" i="8"/>
  <c r="F150" i="8"/>
  <c r="F149" i="8"/>
  <c r="F148" i="8"/>
  <c r="F147" i="8"/>
  <c r="F146" i="8"/>
  <c r="F145" i="8"/>
  <c r="F144" i="8"/>
  <c r="F143" i="8"/>
  <c r="F142" i="8"/>
  <c r="F141" i="8"/>
  <c r="F140" i="8"/>
  <c r="F139" i="8"/>
  <c r="F138" i="8"/>
  <c r="F137" i="8"/>
  <c r="F136" i="8"/>
  <c r="M124" i="8"/>
  <c r="L124" i="8"/>
  <c r="K124" i="8"/>
  <c r="I124" i="8"/>
  <c r="H124" i="8"/>
  <c r="G124" i="8"/>
  <c r="E124" i="8"/>
  <c r="Q123" i="8"/>
  <c r="F123" i="8"/>
  <c r="Q122" i="8"/>
  <c r="F122" i="8"/>
  <c r="Q121" i="8"/>
  <c r="F121" i="8"/>
  <c r="Q120" i="8"/>
  <c r="F120" i="8"/>
  <c r="Q119" i="8"/>
  <c r="F119" i="8"/>
  <c r="Q118" i="8"/>
  <c r="F118" i="8"/>
  <c r="Q117" i="8"/>
  <c r="F117" i="8"/>
  <c r="Q116" i="8"/>
  <c r="F116" i="8"/>
  <c r="Q115" i="8"/>
  <c r="F115" i="8"/>
  <c r="Q114" i="8"/>
  <c r="F114" i="8"/>
  <c r="Q112" i="8"/>
  <c r="F112" i="8"/>
  <c r="Q111" i="8"/>
  <c r="F111" i="8"/>
  <c r="Q110" i="8"/>
  <c r="F110" i="8"/>
  <c r="Q109" i="8"/>
  <c r="F109" i="8"/>
  <c r="Q107" i="8"/>
  <c r="F107" i="8"/>
  <c r="Q105" i="8"/>
  <c r="F105" i="8"/>
  <c r="Q104" i="8"/>
  <c r="F104" i="8"/>
  <c r="Q103" i="8"/>
  <c r="F103" i="8"/>
  <c r="Q101" i="8"/>
  <c r="F101" i="8"/>
  <c r="Q100" i="8"/>
  <c r="F100" i="8"/>
  <c r="Q99" i="8"/>
  <c r="F99" i="8"/>
  <c r="Q98" i="8"/>
  <c r="F98" i="8"/>
  <c r="Q97" i="8"/>
  <c r="F97" i="8"/>
  <c r="Q96" i="8"/>
  <c r="F96" i="8"/>
  <c r="Q95" i="8"/>
  <c r="F95" i="8"/>
  <c r="Q94" i="8"/>
  <c r="F94" i="8"/>
  <c r="Q92" i="8"/>
  <c r="F92" i="8"/>
  <c r="Q91" i="8"/>
  <c r="F91" i="8"/>
  <c r="Q90" i="8"/>
  <c r="F90" i="8"/>
  <c r="Q89" i="8"/>
  <c r="F89" i="8"/>
  <c r="Q88" i="8"/>
  <c r="F88" i="8"/>
  <c r="Q87" i="8"/>
  <c r="F87" i="8"/>
  <c r="Q86" i="8"/>
  <c r="F86" i="8"/>
  <c r="Q85" i="8"/>
  <c r="F85" i="8"/>
  <c r="Q83" i="8"/>
  <c r="F83" i="8"/>
  <c r="Q82" i="8"/>
  <c r="F82" i="8"/>
  <c r="Q81" i="8"/>
  <c r="F81" i="8"/>
  <c r="Q80" i="8"/>
  <c r="F80" i="8"/>
  <c r="Q79" i="8"/>
  <c r="F79" i="8"/>
  <c r="Q78" i="8"/>
  <c r="F78" i="8"/>
  <c r="Q77" i="8"/>
  <c r="F77" i="8"/>
  <c r="Q76" i="8"/>
  <c r="F76" i="8"/>
  <c r="Q75" i="8"/>
  <c r="F75" i="8"/>
  <c r="F71" i="8"/>
  <c r="F70" i="8"/>
  <c r="F69" i="8"/>
  <c r="F68" i="8"/>
  <c r="F67" i="8"/>
  <c r="F66" i="8"/>
  <c r="F65" i="8"/>
  <c r="F64" i="8"/>
  <c r="F63" i="8"/>
  <c r="F62" i="8"/>
  <c r="F61" i="8"/>
  <c r="F60" i="8"/>
  <c r="F59" i="8"/>
  <c r="F58" i="8"/>
  <c r="F57" i="8"/>
  <c r="F56" i="8"/>
  <c r="L39" i="8"/>
  <c r="K39" i="8"/>
  <c r="O15" i="8"/>
  <c r="N15" i="8"/>
  <c r="A3" i="8"/>
  <c r="A2" i="8"/>
  <c r="Q124" i="8" l="1"/>
  <c r="R31" i="9"/>
  <c r="AG17" i="9"/>
  <c r="F167" i="8"/>
  <c r="K170" i="8" s="1"/>
  <c r="F124" i="8"/>
  <c r="J170" i="8" s="1"/>
  <c r="F18" i="9"/>
  <c r="G18" i="9"/>
  <c r="AC11" i="9"/>
  <c r="AE11" i="9" s="1"/>
  <c r="B17" i="9"/>
  <c r="R17" i="9"/>
  <c r="V17" i="9"/>
  <c r="Z17" i="9"/>
  <c r="AD17" i="9"/>
  <c r="AH17" i="9"/>
  <c r="C18" i="9"/>
  <c r="C33" i="9" s="1"/>
  <c r="AB31" i="9" s="1"/>
  <c r="U25" i="9"/>
  <c r="M30" i="9"/>
  <c r="N30" i="9" s="1"/>
  <c r="R30" i="9"/>
  <c r="S30" i="9" s="1"/>
  <c r="AD11" i="9"/>
  <c r="U17" i="9"/>
  <c r="W32" i="9" s="1"/>
  <c r="Y17" i="9"/>
  <c r="AC17" i="9"/>
  <c r="H171" i="8"/>
  <c r="N49" i="3"/>
  <c r="M49" i="3"/>
  <c r="AC41" i="3"/>
  <c r="AB41" i="3"/>
  <c r="Z41" i="3"/>
  <c r="Y41" i="3"/>
  <c r="X41" i="3"/>
  <c r="W41" i="3"/>
  <c r="V41" i="3"/>
  <c r="U41" i="3"/>
  <c r="T41" i="3"/>
  <c r="S41" i="3"/>
  <c r="L48" i="3"/>
  <c r="L47" i="3"/>
  <c r="L46" i="3"/>
  <c r="L45" i="3"/>
  <c r="L43" i="3"/>
  <c r="L41" i="3"/>
  <c r="L40" i="3"/>
  <c r="K48" i="3"/>
  <c r="K47" i="3"/>
  <c r="K46" i="3"/>
  <c r="K45" i="3"/>
  <c r="K43" i="3"/>
  <c r="K41" i="3"/>
  <c r="K40" i="3"/>
  <c r="AB32" i="9" l="1"/>
  <c r="H170" i="8"/>
  <c r="AH11" i="9"/>
  <c r="AB30" i="9"/>
  <c r="G17" i="9"/>
  <c r="G33" i="9" s="1"/>
  <c r="B33" i="9"/>
  <c r="W31" i="9" s="1"/>
  <c r="F17" i="9"/>
  <c r="W30" i="9"/>
  <c r="X30" i="9" s="1"/>
  <c r="AG11" i="9"/>
  <c r="I18" i="9"/>
  <c r="AF11" i="9"/>
  <c r="H49" i="3"/>
  <c r="G49" i="3"/>
  <c r="F49" i="3"/>
  <c r="E49" i="3"/>
  <c r="D49" i="3"/>
  <c r="C49" i="3"/>
  <c r="E17" i="3"/>
  <c r="M17" i="3"/>
  <c r="J35" i="3" s="1"/>
  <c r="D17" i="3"/>
  <c r="AL17" i="3"/>
  <c r="AK17" i="3"/>
  <c r="AJ17" i="3"/>
  <c r="AI17" i="3"/>
  <c r="AH17" i="3"/>
  <c r="AG17" i="3"/>
  <c r="AF17" i="3"/>
  <c r="AE17" i="3"/>
  <c r="AD17" i="3"/>
  <c r="AC17" i="3"/>
  <c r="J34" i="3" s="1"/>
  <c r="AB17" i="3"/>
  <c r="AA17" i="3"/>
  <c r="J32" i="3" s="1"/>
  <c r="Z17" i="3"/>
  <c r="Y17" i="3"/>
  <c r="J31" i="3" s="1"/>
  <c r="X17" i="3"/>
  <c r="W17" i="3"/>
  <c r="J30" i="3" s="1"/>
  <c r="V17" i="3"/>
  <c r="U17" i="3"/>
  <c r="J44" i="3" s="1"/>
  <c r="T17" i="3"/>
  <c r="S17" i="3"/>
  <c r="J38" i="3" s="1"/>
  <c r="R17" i="3"/>
  <c r="Q17" i="3"/>
  <c r="J37" i="3" s="1"/>
  <c r="P17" i="3"/>
  <c r="O17" i="3"/>
  <c r="J36" i="3" s="1"/>
  <c r="N17" i="3"/>
  <c r="L17" i="3"/>
  <c r="K17" i="3"/>
  <c r="J17" i="3"/>
  <c r="I17" i="3"/>
  <c r="H17" i="3"/>
  <c r="G17" i="3"/>
  <c r="F17" i="3"/>
  <c r="C17" i="3"/>
  <c r="AB4" i="3" s="1"/>
  <c r="AC3" i="3"/>
  <c r="L21" i="6"/>
  <c r="K6" i="6"/>
  <c r="K7" i="6"/>
  <c r="K8" i="6"/>
  <c r="K9" i="6"/>
  <c r="K10" i="6"/>
  <c r="K11" i="6"/>
  <c r="K12" i="6"/>
  <c r="K13" i="6"/>
  <c r="K14" i="6"/>
  <c r="K15" i="6"/>
  <c r="K16" i="6"/>
  <c r="K19" i="6"/>
  <c r="K20" i="6"/>
  <c r="J21" i="6"/>
  <c r="I21" i="6"/>
  <c r="H21" i="6"/>
  <c r="G21" i="6"/>
  <c r="F5" i="6"/>
  <c r="F6" i="6"/>
  <c r="F7" i="6"/>
  <c r="F8" i="6"/>
  <c r="F9" i="6"/>
  <c r="F10" i="6"/>
  <c r="F11" i="6"/>
  <c r="F12" i="6"/>
  <c r="F13" i="6"/>
  <c r="F14" i="6"/>
  <c r="F15" i="6"/>
  <c r="F17" i="6"/>
  <c r="F18" i="6"/>
  <c r="F20" i="6"/>
  <c r="E21" i="6"/>
  <c r="D21" i="6"/>
  <c r="C21" i="6"/>
  <c r="B21" i="6"/>
  <c r="L1" i="6"/>
  <c r="L15" i="5"/>
  <c r="K5" i="5"/>
  <c r="K6" i="5"/>
  <c r="K7" i="5"/>
  <c r="K8" i="5"/>
  <c r="K9" i="5"/>
  <c r="K10" i="5"/>
  <c r="K11" i="5"/>
  <c r="K12" i="5"/>
  <c r="K13" i="5"/>
  <c r="K14" i="5"/>
  <c r="J15" i="5"/>
  <c r="I15" i="5"/>
  <c r="H15" i="5"/>
  <c r="F6" i="5"/>
  <c r="F7" i="5"/>
  <c r="F8" i="5"/>
  <c r="F9" i="5"/>
  <c r="F10" i="5"/>
  <c r="F11" i="5"/>
  <c r="F12" i="5"/>
  <c r="F13" i="5"/>
  <c r="F14" i="5"/>
  <c r="E15" i="5"/>
  <c r="D15" i="5"/>
  <c r="C15" i="5"/>
  <c r="B15" i="5"/>
  <c r="L1" i="5"/>
  <c r="L23" i="4"/>
  <c r="F23" i="4"/>
  <c r="K5" i="4"/>
  <c r="K6" i="4"/>
  <c r="K7" i="4"/>
  <c r="K8" i="4"/>
  <c r="K9" i="4"/>
  <c r="K10" i="4"/>
  <c r="K11" i="4"/>
  <c r="K12" i="4"/>
  <c r="K13" i="4"/>
  <c r="K14" i="4"/>
  <c r="K15" i="4"/>
  <c r="K16" i="4"/>
  <c r="K19" i="4"/>
  <c r="K20" i="4"/>
  <c r="J21" i="4"/>
  <c r="I21" i="4"/>
  <c r="H21" i="4"/>
  <c r="F5" i="4"/>
  <c r="F6" i="4"/>
  <c r="F7" i="4"/>
  <c r="F8" i="4"/>
  <c r="F9" i="4"/>
  <c r="F10" i="4"/>
  <c r="F11" i="4"/>
  <c r="F12" i="4"/>
  <c r="F13" i="4"/>
  <c r="F14" i="4"/>
  <c r="F15" i="4"/>
  <c r="F17" i="4"/>
  <c r="F18" i="4"/>
  <c r="F20" i="4"/>
  <c r="E21" i="4"/>
  <c r="D21" i="4"/>
  <c r="C21" i="4"/>
  <c r="B21" i="4"/>
  <c r="L1" i="4"/>
  <c r="E141" i="2"/>
  <c r="E140" i="2"/>
  <c r="E139" i="2"/>
  <c r="E138" i="2"/>
  <c r="E137" i="2"/>
  <c r="E136" i="2"/>
  <c r="E135" i="2"/>
  <c r="E134" i="2"/>
  <c r="E133" i="2"/>
  <c r="E132" i="2"/>
  <c r="E131" i="2"/>
  <c r="E130" i="2"/>
  <c r="E129" i="2"/>
  <c r="E128" i="2"/>
  <c r="E127" i="2"/>
  <c r="E126" i="2"/>
  <c r="E125" i="2"/>
  <c r="E124" i="2"/>
  <c r="E123" i="2"/>
  <c r="E122" i="2"/>
  <c r="E121" i="2"/>
  <c r="E120" i="2"/>
  <c r="E119" i="2"/>
  <c r="E118" i="2"/>
  <c r="E117" i="2"/>
  <c r="E116" i="2"/>
  <c r="E115" i="2"/>
  <c r="E114" i="2"/>
  <c r="E113" i="2"/>
  <c r="E112" i="2"/>
  <c r="E111" i="2"/>
  <c r="E110" i="2"/>
  <c r="E109" i="2"/>
  <c r="E108" i="2"/>
  <c r="E107" i="2"/>
  <c r="E106" i="2"/>
  <c r="E105" i="2"/>
  <c r="E104" i="2"/>
  <c r="E103" i="2"/>
  <c r="E102" i="2"/>
  <c r="E101" i="2"/>
  <c r="E100" i="2"/>
  <c r="E99" i="2"/>
  <c r="E98" i="2"/>
  <c r="E97" i="2"/>
  <c r="E96" i="2"/>
  <c r="E95" i="2"/>
  <c r="E94" i="2"/>
  <c r="E93" i="2"/>
  <c r="E92" i="2"/>
  <c r="E91" i="2"/>
  <c r="E90" i="2"/>
  <c r="E89" i="2"/>
  <c r="E88" i="2"/>
  <c r="E87" i="2"/>
  <c r="E86" i="2"/>
  <c r="E85" i="2"/>
  <c r="E84" i="2"/>
  <c r="E83" i="2"/>
  <c r="E82" i="2"/>
  <c r="E81" i="2"/>
  <c r="E80" i="2"/>
  <c r="E79" i="2"/>
  <c r="E78" i="2"/>
  <c r="E77" i="2"/>
  <c r="E76" i="2"/>
  <c r="E75" i="2"/>
  <c r="E74" i="2"/>
  <c r="E73" i="2"/>
  <c r="E72" i="2"/>
  <c r="E71" i="2"/>
  <c r="E70" i="2"/>
  <c r="E69" i="2"/>
  <c r="E68" i="2"/>
  <c r="E67" i="2"/>
  <c r="E66" i="2"/>
  <c r="E65" i="2"/>
  <c r="E64" i="2"/>
  <c r="E63" i="2"/>
  <c r="E62" i="2"/>
  <c r="E61" i="2"/>
  <c r="E60" i="2"/>
  <c r="E59" i="2"/>
  <c r="E58" i="2"/>
  <c r="E57" i="2"/>
  <c r="E56" i="2"/>
  <c r="E55" i="2"/>
  <c r="E54" i="2"/>
  <c r="E53" i="2"/>
  <c r="E52" i="2"/>
  <c r="E51" i="2"/>
  <c r="E50" i="2"/>
  <c r="E49" i="2"/>
  <c r="E48" i="2"/>
  <c r="E47" i="2"/>
  <c r="E46" i="2"/>
  <c r="E45" i="2"/>
  <c r="E44" i="2"/>
  <c r="E43" i="2"/>
  <c r="E42" i="2"/>
  <c r="E41" i="2"/>
  <c r="E40" i="2"/>
  <c r="E39" i="2"/>
  <c r="E38" i="2"/>
  <c r="E37" i="2"/>
  <c r="E36" i="2"/>
  <c r="E35" i="2"/>
  <c r="E34" i="2"/>
  <c r="E33" i="2"/>
  <c r="E32" i="2"/>
  <c r="E31" i="2"/>
  <c r="E30" i="2"/>
  <c r="E29" i="2"/>
  <c r="E28" i="2"/>
  <c r="E27" i="2"/>
  <c r="E26" i="2"/>
  <c r="E25" i="2"/>
  <c r="E24" i="2"/>
  <c r="E23" i="2"/>
  <c r="E22" i="2"/>
  <c r="E21" i="2"/>
  <c r="E20" i="2"/>
  <c r="E19" i="2"/>
  <c r="E18" i="2"/>
  <c r="E17" i="2"/>
  <c r="E16" i="2"/>
  <c r="E15" i="2"/>
  <c r="E14" i="2"/>
  <c r="E13" i="2"/>
  <c r="E12" i="2"/>
  <c r="E11" i="2"/>
  <c r="E10" i="2"/>
  <c r="E9" i="2"/>
  <c r="E8" i="2"/>
  <c r="E7" i="2"/>
  <c r="E6" i="2"/>
  <c r="E5" i="2"/>
  <c r="E4" i="2"/>
  <c r="E3" i="2"/>
  <c r="E2" i="2"/>
  <c r="AC30" i="9" l="1"/>
  <c r="F33" i="9"/>
  <c r="I17" i="9"/>
  <c r="I33" i="9" s="1"/>
  <c r="K15" i="5"/>
  <c r="K21" i="6"/>
  <c r="F21" i="4"/>
  <c r="G15" i="4" s="1"/>
  <c r="F15" i="5"/>
  <c r="G12" i="5" s="1"/>
  <c r="F21" i="6"/>
  <c r="I45" i="3"/>
  <c r="J49" i="3"/>
  <c r="G17" i="4"/>
  <c r="I46" i="3" s="1"/>
  <c r="G14" i="4"/>
  <c r="I41" i="3" s="1"/>
  <c r="G13" i="5"/>
  <c r="G14" i="5"/>
  <c r="G11" i="5"/>
  <c r="K21" i="4"/>
  <c r="L15" i="4" s="1"/>
  <c r="G9" i="5"/>
  <c r="AC4" i="3"/>
  <c r="I48" i="3"/>
  <c r="G6" i="4" l="1"/>
  <c r="G5" i="4"/>
  <c r="G10" i="4"/>
  <c r="G9" i="4"/>
  <c r="G11" i="4"/>
  <c r="G13" i="4"/>
  <c r="G19" i="4"/>
  <c r="G7" i="4"/>
  <c r="G21" i="4" s="1"/>
  <c r="G8" i="4"/>
  <c r="G18" i="4"/>
  <c r="I47" i="3" s="1"/>
  <c r="G12" i="4"/>
  <c r="G10" i="5"/>
  <c r="I42" i="3"/>
  <c r="G6" i="5"/>
  <c r="G8" i="5"/>
  <c r="G5" i="5"/>
  <c r="G7" i="5"/>
  <c r="L9" i="4"/>
  <c r="I34" i="3" s="1"/>
  <c r="L13" i="4"/>
  <c r="I38" i="3" s="1"/>
  <c r="L7" i="4"/>
  <c r="L6" i="4"/>
  <c r="I31" i="3" s="1"/>
  <c r="L5" i="4"/>
  <c r="L8" i="4"/>
  <c r="I33" i="3" s="1"/>
  <c r="L11" i="4"/>
  <c r="I36" i="3" s="1"/>
  <c r="L19" i="4"/>
  <c r="L14" i="4"/>
  <c r="L16" i="4"/>
  <c r="I43" i="3" s="1"/>
  <c r="L10" i="4"/>
  <c r="L12" i="4"/>
  <c r="K33" i="3" l="1"/>
  <c r="L33" i="3"/>
  <c r="L34" i="3"/>
  <c r="K34" i="3"/>
  <c r="I37" i="3"/>
  <c r="L31" i="3"/>
  <c r="K31" i="3"/>
  <c r="G15" i="5"/>
  <c r="K42" i="3"/>
  <c r="L42" i="3"/>
  <c r="K38" i="3"/>
  <c r="L38" i="3"/>
  <c r="I44" i="3"/>
  <c r="I35" i="3"/>
  <c r="K36" i="3"/>
  <c r="L36" i="3"/>
  <c r="I32" i="3"/>
  <c r="I40" i="3"/>
  <c r="I39" i="3"/>
  <c r="L21" i="4"/>
  <c r="I30" i="3"/>
  <c r="L39" i="3" l="1"/>
  <c r="K39" i="3"/>
  <c r="L35" i="3"/>
  <c r="K35" i="3"/>
  <c r="L30" i="3"/>
  <c r="K30" i="3"/>
  <c r="K32" i="3"/>
  <c r="L32" i="3"/>
  <c r="K44" i="3"/>
  <c r="L44" i="3"/>
  <c r="K37" i="3"/>
  <c r="L37" i="3"/>
  <c r="I49" i="3"/>
  <c r="L49" i="3"/>
  <c r="K49" i="3" l="1"/>
  <c r="AA39" i="3" l="1"/>
  <c r="AA37" i="3"/>
  <c r="AA33" i="3"/>
  <c r="AC5" i="3"/>
  <c r="AA30" i="3"/>
  <c r="AA35" i="3"/>
  <c r="AA34" i="3"/>
  <c r="AA32" i="3"/>
  <c r="AA38" i="3"/>
  <c r="AA36" i="3"/>
  <c r="AA31" i="3"/>
  <c r="AA41" i="3" l="1"/>
</calcChain>
</file>

<file path=xl/comments1.xml><?xml version="1.0" encoding="utf-8"?>
<comments xmlns="http://schemas.openxmlformats.org/spreadsheetml/2006/main">
  <authors>
    <author>Ha</author>
  </authors>
  <commentList>
    <comment ref="L89" authorId="0">
      <text>
        <r>
          <rPr>
            <b/>
            <sz val="9"/>
            <color indexed="81"/>
            <rFont val="Tahoma"/>
            <family val="2"/>
          </rPr>
          <t>Không tính Viết</t>
        </r>
      </text>
    </comment>
    <comment ref="M136" authorId="0">
      <text>
        <r>
          <rPr>
            <b/>
            <sz val="9"/>
            <color indexed="81"/>
            <rFont val="Tahoma"/>
            <family val="2"/>
          </rPr>
          <t>BC: Kính, K.Dung, T.Dung, Long, Hưng, Thoa, Ngọc
HĐT: Vân</t>
        </r>
      </text>
    </comment>
    <comment ref="M137" authorId="0">
      <text>
        <r>
          <rPr>
            <b/>
            <sz val="9"/>
            <color indexed="81"/>
            <rFont val="Tahoma"/>
            <family val="2"/>
          </rPr>
          <t>Thắm</t>
        </r>
      </text>
    </comment>
    <comment ref="M138" authorId="0">
      <text>
        <r>
          <rPr>
            <b/>
            <sz val="9"/>
            <color indexed="81"/>
            <rFont val="Tahoma"/>
            <family val="2"/>
          </rPr>
          <t>Sa</t>
        </r>
        <r>
          <rPr>
            <sz val="9"/>
            <color indexed="81"/>
            <rFont val="Tahoma"/>
            <family val="2"/>
          </rPr>
          <t xml:space="preserve">
</t>
        </r>
      </text>
    </comment>
    <comment ref="M139" authorId="0">
      <text>
        <r>
          <rPr>
            <b/>
            <sz val="9"/>
            <color indexed="81"/>
            <rFont val="Tahoma"/>
            <family val="2"/>
          </rPr>
          <t>BC: Uyên, Nhàn, L.Anh
HĐT: Huyền</t>
        </r>
      </text>
    </comment>
    <comment ref="M140" authorId="0">
      <text>
        <r>
          <rPr>
            <b/>
            <sz val="9"/>
            <color indexed="81"/>
            <rFont val="Tahoma"/>
            <family val="2"/>
          </rPr>
          <t>BC: Việt, Thiện, Lộc, Tứ Cảnh, Thúy, Hà
HĐT: Trang, Nhung, Hậu</t>
        </r>
      </text>
    </comment>
    <comment ref="M141" authorId="0">
      <text>
        <r>
          <rPr>
            <b/>
            <sz val="9"/>
            <color indexed="81"/>
            <rFont val="Tahoma"/>
            <family val="2"/>
          </rPr>
          <t>BC: Dũng, Hoa, Oanh, Nhung, Hương</t>
        </r>
      </text>
    </comment>
    <comment ref="M143" authorId="0">
      <text>
        <r>
          <rPr>
            <b/>
            <sz val="9"/>
            <color indexed="81"/>
            <rFont val="Tahoma"/>
            <family val="2"/>
          </rPr>
          <t>HĐS: Anh
HĐT: Tấn, Tuyết, Phát, Hưng, Thành, Vũ, Phúc, Tuấn, Phú, Nhàn</t>
        </r>
        <r>
          <rPr>
            <sz val="9"/>
            <color indexed="81"/>
            <rFont val="Tahoma"/>
            <family val="2"/>
          </rPr>
          <t xml:space="preserve">
</t>
        </r>
      </text>
    </comment>
    <comment ref="M144" authorId="0">
      <text>
        <r>
          <rPr>
            <b/>
            <sz val="9"/>
            <color indexed="81"/>
            <rFont val="Tahoma"/>
            <family val="2"/>
          </rPr>
          <t>16 cô Tổ VS + Ô.Quý, chăm sóc cây cảnh</t>
        </r>
      </text>
    </comment>
    <comment ref="M145" authorId="0">
      <text>
        <r>
          <rPr>
            <sz val="9"/>
            <color indexed="81"/>
            <rFont val="Tahoma"/>
            <charset val="1"/>
          </rPr>
          <t xml:space="preserve">BC: Trân, Hải Hà, Yến
HĐT: Thảo, Chung, Khuyên, Vi, Tuyết, Giang
</t>
        </r>
      </text>
    </comment>
    <comment ref="M146" authorId="0">
      <text>
        <r>
          <rPr>
            <b/>
            <sz val="9"/>
            <color indexed="81"/>
            <rFont val="Tahoma"/>
            <charset val="1"/>
          </rPr>
          <t>BC: Tấn, Sĩ, Mai, Thơ, Ly, Vượng, Khánh, Thảo
HĐT: Thịnh</t>
        </r>
      </text>
    </comment>
    <comment ref="M147" authorId="0">
      <text>
        <r>
          <rPr>
            <b/>
            <sz val="9"/>
            <color indexed="81"/>
            <rFont val="Tahoma"/>
            <charset val="1"/>
          </rPr>
          <t>BC: T.Lâm, Cảnh, Nghĩa, Lương, Nam, Thanh, K.Anh, Thắng, Chi, Hiệp, Dương
HĐT: Hoàng</t>
        </r>
        <r>
          <rPr>
            <sz val="9"/>
            <color indexed="81"/>
            <rFont val="Tahoma"/>
            <charset val="1"/>
          </rPr>
          <t xml:space="preserve">
</t>
        </r>
      </text>
    </comment>
    <comment ref="M148" authorId="0">
      <text>
        <r>
          <rPr>
            <b/>
            <sz val="9"/>
            <color indexed="81"/>
            <rFont val="Tahoma"/>
            <charset val="1"/>
          </rPr>
          <t>BC: H.Tuấn, V.Dũng, M.Dũng
HĐT: My</t>
        </r>
        <r>
          <rPr>
            <sz val="9"/>
            <color indexed="81"/>
            <rFont val="Tahoma"/>
            <charset val="1"/>
          </rPr>
          <t xml:space="preserve">
</t>
        </r>
      </text>
    </comment>
    <comment ref="M149" authorId="0">
      <text>
        <r>
          <rPr>
            <b/>
            <sz val="9"/>
            <color indexed="81"/>
            <rFont val="Tahoma"/>
            <charset val="1"/>
          </rPr>
          <t>A.Thanh</t>
        </r>
      </text>
    </comment>
    <comment ref="M151" authorId="0">
      <text>
        <r>
          <rPr>
            <b/>
            <sz val="9"/>
            <color indexed="81"/>
            <rFont val="Tahoma"/>
            <charset val="1"/>
          </rPr>
          <t>Tâm, Thắm</t>
        </r>
      </text>
    </comment>
    <comment ref="M152" authorId="0">
      <text>
        <r>
          <rPr>
            <sz val="12"/>
            <color theme="1"/>
            <rFont val="Calibri"/>
            <family val="2"/>
            <scheme val="minor"/>
          </rPr>
          <t>Biên chế:
- P.QTDV: Liêm, Thành, Lâm, Phú, Quang, V.Thịnh, Tuấn, Trong, Đức Thịnh, Hiệp, Danh, T.Sơn.
- Các khoa: Quân, Khang.
HĐ Sở: Nhận
HĐT: Thắng, Lợi, Tấn, Thủy (QTDV)</t>
        </r>
      </text>
    </comment>
    <comment ref="M153" authorId="0">
      <text>
        <r>
          <rPr>
            <b/>
            <sz val="9"/>
            <color indexed="81"/>
            <rFont val="Tahoma"/>
            <family val="2"/>
          </rPr>
          <t>Xuân Mai</t>
        </r>
        <r>
          <rPr>
            <sz val="9"/>
            <color indexed="81"/>
            <rFont val="Tahoma"/>
            <family val="2"/>
          </rPr>
          <t xml:space="preserve">
</t>
        </r>
      </text>
    </comment>
    <comment ref="M154" authorId="0">
      <text>
        <r>
          <rPr>
            <b/>
            <sz val="9"/>
            <color indexed="81"/>
            <rFont val="Tahoma"/>
            <charset val="1"/>
          </rPr>
          <t>BC: Minh, Thiện, Quỳnh, Hà, Liễu, Trinh
HĐT: Yến, Thắng</t>
        </r>
      </text>
    </comment>
    <comment ref="M155" authorId="0">
      <text>
        <r>
          <rPr>
            <b/>
            <sz val="9"/>
            <color indexed="81"/>
            <rFont val="Tahoma"/>
            <family val="2"/>
          </rPr>
          <t>Lợi, N.Phượng, A.Phượng, Chì</t>
        </r>
        <r>
          <rPr>
            <sz val="9"/>
            <color indexed="81"/>
            <rFont val="Tahoma"/>
            <family val="2"/>
          </rPr>
          <t xml:space="preserve">
</t>
        </r>
      </text>
    </comment>
    <comment ref="M157" authorId="0">
      <text>
        <r>
          <rPr>
            <b/>
            <sz val="9"/>
            <color indexed="81"/>
            <rFont val="Tahoma"/>
            <charset val="1"/>
          </rPr>
          <t>HĐS: Nữ
HĐT: Hiếu</t>
        </r>
        <r>
          <rPr>
            <sz val="9"/>
            <color indexed="81"/>
            <rFont val="Tahoma"/>
            <charset val="1"/>
          </rPr>
          <t xml:space="preserve">
</t>
        </r>
      </text>
    </comment>
    <comment ref="M158" authorId="0">
      <text>
        <r>
          <rPr>
            <b/>
            <sz val="9"/>
            <color indexed="81"/>
            <rFont val="Tahoma"/>
            <family val="2"/>
          </rPr>
          <t>Chiến</t>
        </r>
        <r>
          <rPr>
            <sz val="9"/>
            <color indexed="81"/>
            <rFont val="Tahoma"/>
            <family val="2"/>
          </rPr>
          <t xml:space="preserve">
</t>
        </r>
      </text>
    </comment>
    <comment ref="M160" authorId="0">
      <text>
        <r>
          <rPr>
            <b/>
            <sz val="9"/>
            <color indexed="81"/>
            <rFont val="Tahoma"/>
            <family val="2"/>
          </rPr>
          <t>BC: Trang
HĐT: Nam, Định</t>
        </r>
      </text>
    </comment>
    <comment ref="M161" authorId="0">
      <text>
        <r>
          <rPr>
            <b/>
            <sz val="9"/>
            <color indexed="81"/>
            <rFont val="Tahoma"/>
            <family val="2"/>
          </rPr>
          <t xml:space="preserve">HĐT: Dũng
</t>
        </r>
      </text>
    </comment>
    <comment ref="M162" authorId="0">
      <text>
        <r>
          <rPr>
            <b/>
            <sz val="9"/>
            <color indexed="81"/>
            <rFont val="Tahoma"/>
            <family val="2"/>
          </rPr>
          <t>BC: Đào, V.Sơn, T.Sơn, Thủy
HĐT: Nhi</t>
        </r>
      </text>
    </comment>
    <comment ref="M163" authorId="0">
      <text>
        <r>
          <rPr>
            <b/>
            <sz val="9"/>
            <color indexed="81"/>
            <rFont val="Tahoma"/>
            <family val="2"/>
          </rPr>
          <t xml:space="preserve">BC: Tuấn, Nhân
</t>
        </r>
      </text>
    </comment>
    <comment ref="M165" authorId="0">
      <text>
        <r>
          <rPr>
            <b/>
            <sz val="9"/>
            <color indexed="81"/>
            <rFont val="Tahoma"/>
            <charset val="1"/>
          </rPr>
          <t>Cô Vân</t>
        </r>
      </text>
    </comment>
    <comment ref="M166" authorId="0">
      <text>
        <r>
          <rPr>
            <b/>
            <sz val="9"/>
            <color indexed="81"/>
            <rFont val="Tahoma"/>
            <charset val="1"/>
          </rPr>
          <t xml:space="preserve">BC: Long
HĐS: Lý
HĐT: Vũ, Dũng </t>
        </r>
        <r>
          <rPr>
            <sz val="9"/>
            <color indexed="81"/>
            <rFont val="Tahoma"/>
            <charset val="1"/>
          </rPr>
          <t xml:space="preserve">
</t>
        </r>
      </text>
    </comment>
  </commentList>
</comments>
</file>

<file path=xl/sharedStrings.xml><?xml version="1.0" encoding="utf-8"?>
<sst xmlns="http://schemas.openxmlformats.org/spreadsheetml/2006/main" count="1310" uniqueCount="804">
  <si>
    <t>STT</t>
  </si>
  <si>
    <t>Tên đơn vị</t>
  </si>
  <si>
    <t>Tên viết tắt</t>
  </si>
  <si>
    <t>Trường THPT Bùi Thị Xuân</t>
  </si>
  <si>
    <t>BT_XUAN</t>
  </si>
  <si>
    <t>Trường THPT Trưng Vương</t>
  </si>
  <si>
    <t>T_VUONG</t>
  </si>
  <si>
    <t>Trường THPT chuyên Trần Đại Nghĩa</t>
  </si>
  <si>
    <t>TD_NGHIA</t>
  </si>
  <si>
    <t>Trường THPT Ten Lơ Man</t>
  </si>
  <si>
    <t>TL_MAN</t>
  </si>
  <si>
    <t>Trường THPT Giồng Ông Tố</t>
  </si>
  <si>
    <t>GO_TO</t>
  </si>
  <si>
    <t>Trường THPT Thủ Thiêm</t>
  </si>
  <si>
    <t>T_THIEM</t>
  </si>
  <si>
    <t>Trường THPT Lê Quý Đôn</t>
  </si>
  <si>
    <t>LQ_DON</t>
  </si>
  <si>
    <t>Trường THPT Nguyễn Thị Minh Khai</t>
  </si>
  <si>
    <t>NTM_KHAI</t>
  </si>
  <si>
    <t>Trường THPT Marie Curie</t>
  </si>
  <si>
    <t>MRC_RIE</t>
  </si>
  <si>
    <t>Trường THPT Nguyễn Trãi</t>
  </si>
  <si>
    <t>N_TRAI</t>
  </si>
  <si>
    <t>Trường THPT Nguyễn Hữu Thọ</t>
  </si>
  <si>
    <t>NH_THO</t>
  </si>
  <si>
    <t>Trường THPT Hùng Vương</t>
  </si>
  <si>
    <t>H_VUONG</t>
  </si>
  <si>
    <t>Trường THPT chuyên Lê Hồng Phong</t>
  </si>
  <si>
    <t>LH_PHONG</t>
  </si>
  <si>
    <t>Trường THPT Trần Khai Nguyên</t>
  </si>
  <si>
    <t>TK_NGUYEN</t>
  </si>
  <si>
    <t>Trường THPT Quốc tế Việt - Úc</t>
  </si>
  <si>
    <t>QTV_UC</t>
  </si>
  <si>
    <t>Trường THPT Mạc Đĩnh Chi</t>
  </si>
  <si>
    <t>MD_CHI</t>
  </si>
  <si>
    <t>Trường THPT Bình Phú</t>
  </si>
  <si>
    <t>B_PHU</t>
  </si>
  <si>
    <t>Trường THPT Nguyễn Tất Thành</t>
  </si>
  <si>
    <t>NT_THANH</t>
  </si>
  <si>
    <t>Trường THPT Lê Thánh Tôn</t>
  </si>
  <si>
    <t>LT_TON</t>
  </si>
  <si>
    <t>Trường THPT Ngô Quyền</t>
  </si>
  <si>
    <t>N_QUYEN</t>
  </si>
  <si>
    <t>Trường THPT Tân Phong</t>
  </si>
  <si>
    <t>T_PHONG</t>
  </si>
  <si>
    <t>Trường THPT Nam Sài Gòn</t>
  </si>
  <si>
    <t>NS_GON</t>
  </si>
  <si>
    <t>Trường THPT Lương Văn Can</t>
  </si>
  <si>
    <t>LV_CAN</t>
  </si>
  <si>
    <t>Trường THPT Ngô Gia Tự</t>
  </si>
  <si>
    <t>NG_TU</t>
  </si>
  <si>
    <t>Trường THPT Tạ Quang Bửu</t>
  </si>
  <si>
    <t>TQ_BUU</t>
  </si>
  <si>
    <t>Trường THPT chuyên NKTDTT Nguyễn Thị Định</t>
  </si>
  <si>
    <t>NT_DINH</t>
  </si>
  <si>
    <t>Trường THPT Nguyễn Văn Linh</t>
  </si>
  <si>
    <t>NV_LINH</t>
  </si>
  <si>
    <t>Trường THPT Nguyễn Huệ</t>
  </si>
  <si>
    <t>N_HUE</t>
  </si>
  <si>
    <t>Trường THPT Phước Long</t>
  </si>
  <si>
    <t>P_LONG</t>
  </si>
  <si>
    <t>Trường THPT Long Trường</t>
  </si>
  <si>
    <t>L_TRUONG</t>
  </si>
  <si>
    <t>Trường THPT Nguyễn Văn Tăng</t>
  </si>
  <si>
    <t>NV_TANG</t>
  </si>
  <si>
    <t>Trường THPT Nguyễn Du</t>
  </si>
  <si>
    <t>N_DU</t>
  </si>
  <si>
    <t>Trường THPT Nguyễn Khuyến</t>
  </si>
  <si>
    <t>N_KHUYEN</t>
  </si>
  <si>
    <t>Trường THPT Nguyễn An Ninh</t>
  </si>
  <si>
    <t>NA_NINH</t>
  </si>
  <si>
    <t>Trường THPT Nguyễn Hiền</t>
  </si>
  <si>
    <t>N_HIEN</t>
  </si>
  <si>
    <t>Trường THPT Nam Kỳ Khởi Nghĩa</t>
  </si>
  <si>
    <t>NKK_NGHIA</t>
  </si>
  <si>
    <t>Trường THPT Trần Quang Khải</t>
  </si>
  <si>
    <t>TQ_KHAI</t>
  </si>
  <si>
    <t>Trường THPT Thạnh Lộc</t>
  </si>
  <si>
    <t>T_LOC</t>
  </si>
  <si>
    <t>Trường THPT Võ Trường Toản</t>
  </si>
  <si>
    <t>VT_TOAN</t>
  </si>
  <si>
    <t>Trường THPT Trường Chinh</t>
  </si>
  <si>
    <t>T_CHINH</t>
  </si>
  <si>
    <t>Trường THPT Thanh Đa</t>
  </si>
  <si>
    <t>T_DA</t>
  </si>
  <si>
    <t>Trường THPT Gia Định</t>
  </si>
  <si>
    <t>G_DINH</t>
  </si>
  <si>
    <t>Trường THPT Võ Thị Sáu</t>
  </si>
  <si>
    <t>VT_SAU</t>
  </si>
  <si>
    <t>Trường THPT Phan Đăng Lưu</t>
  </si>
  <si>
    <t>PD_LUU</t>
  </si>
  <si>
    <t>Trường THPT Hoàng Hoa Thám</t>
  </si>
  <si>
    <t>HH_THAM</t>
  </si>
  <si>
    <t>Trường THPT Trần Văn Giàu</t>
  </si>
  <si>
    <t>TV_GIAU</t>
  </si>
  <si>
    <t>Trường THPT Gò Vấp</t>
  </si>
  <si>
    <t>G_VAP</t>
  </si>
  <si>
    <t>Trường THPT Nguyễn Công Trứ</t>
  </si>
  <si>
    <t>NC_TRU</t>
  </si>
  <si>
    <t>Trường THPT Trần Hưng Đạo</t>
  </si>
  <si>
    <t>TH_DAO</t>
  </si>
  <si>
    <t>Trường THPT Nguyễn Trung Trực</t>
  </si>
  <si>
    <t>NT_TRUC</t>
  </si>
  <si>
    <t>Trường THPT Lý Thường Kiệt</t>
  </si>
  <si>
    <t>LT_KIET</t>
  </si>
  <si>
    <t>Trường THPT Nguyễn Hữu Cầu</t>
  </si>
  <si>
    <t>NH_CAU</t>
  </si>
  <si>
    <t>Trường THPT Bà Điểm</t>
  </si>
  <si>
    <t>B_DIEM</t>
  </si>
  <si>
    <t>Trường THPT Nguyễn Văn Cừ</t>
  </si>
  <si>
    <t>NV_CU</t>
  </si>
  <si>
    <t>Trường THPT Nguyễn Hữu Tiến</t>
  </si>
  <si>
    <t>NH_TIEN</t>
  </si>
  <si>
    <t>Trường THPT Phạm Văn Sáng</t>
  </si>
  <si>
    <t>PV_SANG</t>
  </si>
  <si>
    <t>Trường THPT Phú Nhuận</t>
  </si>
  <si>
    <t>P_NHUAN</t>
  </si>
  <si>
    <t>Trường THPT Hàn Thuyên</t>
  </si>
  <si>
    <t>H_THUYEN</t>
  </si>
  <si>
    <t>Trường THPT Nguyễn Thượng Hiền</t>
  </si>
  <si>
    <t>NT_HIEN</t>
  </si>
  <si>
    <t>Trường THPT Nguyễn Chí Thanh</t>
  </si>
  <si>
    <t>NC_THANH</t>
  </si>
  <si>
    <t>Trường THPT Nguyễn Thái Bình</t>
  </si>
  <si>
    <t>NT_BINH</t>
  </si>
  <si>
    <t>Trường THPT Trần Phú</t>
  </si>
  <si>
    <t>TRAN_PHU</t>
  </si>
  <si>
    <t>Trường THPT Tân Bình</t>
  </si>
  <si>
    <t>T_BINH</t>
  </si>
  <si>
    <t>Trường THPT Tây Thạnh</t>
  </si>
  <si>
    <t>T_THANH</t>
  </si>
  <si>
    <t>Trường THPT Nguyễn Hữu Huân</t>
  </si>
  <si>
    <t>NH_HUAN</t>
  </si>
  <si>
    <t>Trường THPT Thủ Đức</t>
  </si>
  <si>
    <t>T_DUC</t>
  </si>
  <si>
    <t>Trường THPT Tam Phú</t>
  </si>
  <si>
    <t>TAM_PHU</t>
  </si>
  <si>
    <t>Trường THPT Hiệp Bình</t>
  </si>
  <si>
    <t>H_BINH</t>
  </si>
  <si>
    <t>Trường THPT Đào Sơn Tây</t>
  </si>
  <si>
    <t>DS_TAY</t>
  </si>
  <si>
    <t>Trường THPT An Nhơn Tây</t>
  </si>
  <si>
    <t>AN_TAY</t>
  </si>
  <si>
    <t>Trường THPT Củ Chi</t>
  </si>
  <si>
    <t>C_CHI</t>
  </si>
  <si>
    <t>Trường THPT Trung Phú</t>
  </si>
  <si>
    <t>TRUNG_PHU</t>
  </si>
  <si>
    <t>Trường THPT Quang Trung</t>
  </si>
  <si>
    <t>Q_TRUNG</t>
  </si>
  <si>
    <t>Trường Thiếu Sinh quân</t>
  </si>
  <si>
    <t>TS_QUAN</t>
  </si>
  <si>
    <t>Trường THPT Trung Lập</t>
  </si>
  <si>
    <t>T_LAP</t>
  </si>
  <si>
    <t>Trường THPT Phú Hòa</t>
  </si>
  <si>
    <t>P_HOA</t>
  </si>
  <si>
    <t>Trường THPT Tân Thông Hội</t>
  </si>
  <si>
    <t>TT_HOI</t>
  </si>
  <si>
    <t>Trường THPT Đa Phước</t>
  </si>
  <si>
    <t>D_PHUOC</t>
  </si>
  <si>
    <t>Trường THPT Bình Chánh</t>
  </si>
  <si>
    <t>B_CHANH</t>
  </si>
  <si>
    <t>Trường THPT Lê Minh Xuân</t>
  </si>
  <si>
    <t>LM_XUAN</t>
  </si>
  <si>
    <t>Trường THPT Tân Túc</t>
  </si>
  <si>
    <t>T_TUC</t>
  </si>
  <si>
    <t>Trường THPT Vĩnh Lộc B</t>
  </si>
  <si>
    <t>V_LOCB</t>
  </si>
  <si>
    <t>Trường THPT An Lạc</t>
  </si>
  <si>
    <t>A_LAC</t>
  </si>
  <si>
    <t>Trường THPT Vĩnh Lộc</t>
  </si>
  <si>
    <t>V_LOC</t>
  </si>
  <si>
    <t>Trường THPT Nguyễn Hữu Cảnh</t>
  </si>
  <si>
    <t>NH_CANH</t>
  </si>
  <si>
    <t>Trường THPT Bình Hưng Hòa</t>
  </si>
  <si>
    <t>BH_HOA</t>
  </si>
  <si>
    <t>Trường THPT Bình Tân</t>
  </si>
  <si>
    <t>B_TAN</t>
  </si>
  <si>
    <t>Trường THPT Bình Khánh</t>
  </si>
  <si>
    <t>B_KHANH</t>
  </si>
  <si>
    <t>Trường THPT Cần Thạnh</t>
  </si>
  <si>
    <t>C_THANH</t>
  </si>
  <si>
    <t>Trường THPT An Nghĩa</t>
  </si>
  <si>
    <t>A_NGHIA</t>
  </si>
  <si>
    <t>Trường THPT Long Thới</t>
  </si>
  <si>
    <t>L_THOI</t>
  </si>
  <si>
    <t>Trường THPT Phước Kiển</t>
  </si>
  <si>
    <t>P_KIEN</t>
  </si>
  <si>
    <t>Trường THPT Dương Văn Dương</t>
  </si>
  <si>
    <t>DV_DUONG</t>
  </si>
  <si>
    <t>Trường THPT Lương Thế Vinh</t>
  </si>
  <si>
    <t>LT_VINH</t>
  </si>
  <si>
    <t>Trường THPT Nguyễn Thị Diệu</t>
  </si>
  <si>
    <t>NT_DIỆU</t>
  </si>
  <si>
    <t>Trường THPT Trần Hữu Trang</t>
  </si>
  <si>
    <t>TH_TRANG</t>
  </si>
  <si>
    <t>Trường THPT Sương Nguyệt Anh</t>
  </si>
  <si>
    <t>SN_ANH</t>
  </si>
  <si>
    <t>Trường THPT Diên Hồng</t>
  </si>
  <si>
    <t>D_HỒNG</t>
  </si>
  <si>
    <t>Trường THPT Võ Văn Kiệt</t>
  </si>
  <si>
    <t>VV_KIỆT</t>
  </si>
  <si>
    <t>Trung tâm GDTX Quận 1</t>
  </si>
  <si>
    <t>GDTX_1</t>
  </si>
  <si>
    <t>Trung tâm GDTX Lê Quý Đôn</t>
  </si>
  <si>
    <t>GDTX_LQD</t>
  </si>
  <si>
    <t>Trung tâm GDTX Quận 2</t>
  </si>
  <si>
    <t>GDTX_2</t>
  </si>
  <si>
    <t>Trung tâm GDTX Quận 3</t>
  </si>
  <si>
    <t>GDTX_3</t>
  </si>
  <si>
    <t>Trung tâm GDTX Quận 4</t>
  </si>
  <si>
    <t>GDTX_4</t>
  </si>
  <si>
    <t>Trung tâm GDTX Quận 5</t>
  </si>
  <si>
    <t>GDTX_5</t>
  </si>
  <si>
    <t>Trung tâm GDTX Chu Văn An</t>
  </si>
  <si>
    <t>GDTX_CVA</t>
  </si>
  <si>
    <t>Trung tâm GDTX Tiếng Hoa</t>
  </si>
  <si>
    <t>GDTX_TIENGHOA</t>
  </si>
  <si>
    <t>Trung tâm GDTX Quận 6</t>
  </si>
  <si>
    <t>GDTX_6</t>
  </si>
  <si>
    <t>Trung tâm GDTX Quận 7</t>
  </si>
  <si>
    <t>GDTX_7</t>
  </si>
  <si>
    <t>Trung tâm GDTX Quận 8</t>
  </si>
  <si>
    <t>GDTX_8</t>
  </si>
  <si>
    <t>Trung tâm GDTX Quận 9</t>
  </si>
  <si>
    <t>GDTX_9</t>
  </si>
  <si>
    <t>Trung tâm GDTX Quận 10</t>
  </si>
  <si>
    <t>GDTX_10</t>
  </si>
  <si>
    <t>Trung tâm GDTX Quận 11</t>
  </si>
  <si>
    <t>GDTX_11</t>
  </si>
  <si>
    <t>Trung tâm GDTX Quận 12</t>
  </si>
  <si>
    <t>GDTX_12</t>
  </si>
  <si>
    <t>Trung tâm GDTX Quận Phú Nhuận</t>
  </si>
  <si>
    <t>GDTX_PN</t>
  </si>
  <si>
    <t>Trung tâm GDTX Quận Bình Thạnh</t>
  </si>
  <si>
    <t>GDTX_BTH</t>
  </si>
  <si>
    <t>Trung tâm GDTX Quận Tân Bình</t>
  </si>
  <si>
    <t>GDTX_TB</t>
  </si>
  <si>
    <t>Trung tâm GDTX Quận Tân Phú</t>
  </si>
  <si>
    <t>GDTX_TP</t>
  </si>
  <si>
    <t>Trung tâm GDTX Quận Gò Vấp</t>
  </si>
  <si>
    <t>GDTX_GV</t>
  </si>
  <si>
    <t>Trung tâm GDTX Quận Thủ Đức</t>
  </si>
  <si>
    <t>GDTX_TD</t>
  </si>
  <si>
    <t>Trung tâm GDTX Huyện Hóc Môn</t>
  </si>
  <si>
    <t>GDTX_HM</t>
  </si>
  <si>
    <t>Trung tâm GDTX Huyện Củ Chi</t>
  </si>
  <si>
    <t>GDTX_CC</t>
  </si>
  <si>
    <t>Trung tâm GDTX Huyện Bình Chánh</t>
  </si>
  <si>
    <t>GDTX_BC</t>
  </si>
  <si>
    <t>Trung tâm GDTX Quận Bình Tân</t>
  </si>
  <si>
    <t>GDTX_BTA</t>
  </si>
  <si>
    <t>Trung tâm GDTX Huyện Nhà Bè</t>
  </si>
  <si>
    <t>GDTX_NB</t>
  </si>
  <si>
    <t>Trung tâm GDTX Huyện Cần Giờ</t>
  </si>
  <si>
    <t>GDTX_CG</t>
  </si>
  <si>
    <t>Trung tâm GD KTTH và HN Lê Thị Hồng Gấm</t>
  </si>
  <si>
    <t>KTTH_LTHG</t>
  </si>
  <si>
    <t>K_TAT</t>
  </si>
  <si>
    <t>MN_195</t>
  </si>
  <si>
    <t>MN_NSG</t>
  </si>
  <si>
    <t>MN_TP</t>
  </si>
  <si>
    <t>TC_NHC</t>
  </si>
  <si>
    <t>TC_NSG</t>
  </si>
  <si>
    <t>TC_12</t>
  </si>
  <si>
    <t>TC_HM</t>
  </si>
  <si>
    <t>CD_PL</t>
  </si>
  <si>
    <t>CD_KT</t>
  </si>
  <si>
    <t>CD_LTT</t>
  </si>
  <si>
    <t>CD_TD</t>
  </si>
  <si>
    <t>PTDB_NDC</t>
  </si>
  <si>
    <t>Tên đơn vị:</t>
  </si>
  <si>
    <t>Địa chỉ đơn vị:</t>
  </si>
  <si>
    <t>Số điện thoại liên lạc:</t>
  </si>
  <si>
    <t>Loại trường</t>
  </si>
  <si>
    <t>Khối 12</t>
  </si>
  <si>
    <t>Khối 10</t>
  </si>
  <si>
    <t>Khối 8</t>
  </si>
  <si>
    <t>Khối 6</t>
  </si>
  <si>
    <t>Khối 11</t>
  </si>
  <si>
    <t>Khối 9</t>
  </si>
  <si>
    <t>Khối 7</t>
  </si>
  <si>
    <t>Địa chỉ nơi ở</t>
  </si>
  <si>
    <t>Chức danh</t>
  </si>
  <si>
    <t>Hiệu trưởng/GĐ</t>
  </si>
  <si>
    <t>Phó Hiệu trưởng/PGĐ</t>
  </si>
  <si>
    <t>Trợ lý thanh niên</t>
  </si>
  <si>
    <t>Chủ tịch Công đoàn</t>
  </si>
  <si>
    <t>Phụ trách kế toán</t>
  </si>
  <si>
    <t>Y tế</t>
  </si>
  <si>
    <t>Kế toán</t>
  </si>
  <si>
    <t>Thủ quỹ</t>
  </si>
  <si>
    <t>Thư viện</t>
  </si>
  <si>
    <t>Văn thư</t>
  </si>
  <si>
    <t>Thí nghiệm</t>
  </si>
  <si>
    <t>Phục vụ</t>
  </si>
  <si>
    <t>Bảo vệ</t>
  </si>
  <si>
    <t>Giám thị</t>
  </si>
  <si>
    <t>giáo dục thường xuyên</t>
  </si>
  <si>
    <t>1 buổi</t>
  </si>
  <si>
    <t>Lớp thường</t>
  </si>
  <si>
    <t>Họ tên</t>
  </si>
  <si>
    <t>Trình độ CM</t>
  </si>
  <si>
    <t>Trình độ LLCT</t>
  </si>
  <si>
    <t>Trình độ QLGD</t>
  </si>
  <si>
    <t>Môn</t>
  </si>
  <si>
    <t>Hiện có</t>
  </si>
  <si>
    <t>Thừa</t>
  </si>
  <si>
    <t>Thiếu</t>
  </si>
  <si>
    <t>ĐH</t>
  </si>
  <si>
    <t>SĐH</t>
  </si>
  <si>
    <t>CĐ</t>
  </si>
  <si>
    <t>Biên chế</t>
  </si>
  <si>
    <t>Hợp đồng</t>
  </si>
  <si>
    <t>Sơ cấp</t>
  </si>
  <si>
    <t>Trình độ chuyên môn</t>
  </si>
  <si>
    <t>Trung cấp</t>
  </si>
  <si>
    <t>CĐ - ĐH</t>
  </si>
  <si>
    <t>Sau ĐH</t>
  </si>
  <si>
    <t>Định mức</t>
  </si>
  <si>
    <t>HĐ 68</t>
  </si>
  <si>
    <t>BÁO CÁO TÌNH NHÂN SỰ NĂM HỌC 2015  -2016</t>
  </si>
  <si>
    <t>Số buổi học:</t>
  </si>
  <si>
    <t xml:space="preserve">Văn </t>
  </si>
  <si>
    <t>Sử</t>
  </si>
  <si>
    <t>Địa</t>
  </si>
  <si>
    <t>GDCD</t>
  </si>
  <si>
    <t>Ngoại ngữ</t>
  </si>
  <si>
    <t>Toán</t>
  </si>
  <si>
    <t>Lý</t>
  </si>
  <si>
    <t>Hóa</t>
  </si>
  <si>
    <t>Sinh</t>
  </si>
  <si>
    <t>KTNN</t>
  </si>
  <si>
    <t>KTNC</t>
  </si>
  <si>
    <t>Thể dục</t>
  </si>
  <si>
    <t>Tin học</t>
  </si>
  <si>
    <t xml:space="preserve">Tâm lý GD </t>
  </si>
  <si>
    <t>SỐ TIẾT HỌC TRONG TUẦN VÀ HỆ SỐ MÔN HỌC ĐỐI VỚI LỚP THƯỜNG</t>
  </si>
  <si>
    <t>Ngày in:</t>
  </si>
  <si>
    <t>(Điều chỉnh theo CV số 7608/BGDĐT-GDTrH ngày 31/8/2009 của Bộ Giáo dục và Đào tạo)</t>
  </si>
  <si>
    <t>KHỐI THCS</t>
  </si>
  <si>
    <t>KHỐI THPT Ban cơ bản</t>
  </si>
  <si>
    <t xml:space="preserve">                Lớp
Môn</t>
  </si>
  <si>
    <t>TS tiết</t>
  </si>
  <si>
    <t>Hệ số</t>
  </si>
  <si>
    <t>Công nghệ</t>
  </si>
  <si>
    <t>Quốc phòng</t>
  </si>
  <si>
    <t>Âm nhạc</t>
  </si>
  <si>
    <t>Mỹ thuật</t>
  </si>
  <si>
    <t>Tự chọn</t>
  </si>
  <si>
    <t>Tổng cộng</t>
  </si>
  <si>
    <t>* Hệ số môn = TS tiết môn x 1,90/TS tiết tuần</t>
  </si>
  <si>
    <t>* Hệ số môn = TS tiết môn x 2,25/TS tiết tuần</t>
  </si>
  <si>
    <t>* Môn tự chọn: V,T,L,H,S,A</t>
  </si>
  <si>
    <t>SỐ TIẾT HỌC TRONG TUẦN VÀ HỆ SỐ MÔN HỌC GIÁO DỤC THƯỜNG XUYÊN</t>
  </si>
  <si>
    <t>(Kèm theo CV số 8298/BGDĐT-GDTX ngày 21/9/2009 của Bộ Giáo dục và Đào tạo)</t>
  </si>
  <si>
    <t>KHỐI THPT</t>
  </si>
  <si>
    <t>SỐ TIẾT HỌC TRONG TUẦN VÀ HỆ SỐ MÔN HỌC ĐỐI VỚI LỚP CHUYÊN</t>
  </si>
  <si>
    <t>(Điều chỉnh theo Thông tư số 59/2008/TT-BGDĐT ngày 31/10/2008 của Bộ Giáo dục và Đào tạo)</t>
  </si>
  <si>
    <t>* Hệ số môn = TS tiết môn x 3.1/TS tiết tuần</t>
  </si>
  <si>
    <t>TC T.Pháp</t>
  </si>
  <si>
    <t>TC T.Anh</t>
  </si>
  <si>
    <t>TC T.Nhật</t>
  </si>
  <si>
    <t>TC T.Hoa</t>
  </si>
  <si>
    <t>chuyên Toán</t>
  </si>
  <si>
    <t>chuyên Lý</t>
  </si>
  <si>
    <t>chuyên Hóa</t>
  </si>
  <si>
    <t>chuyên Sinh</t>
  </si>
  <si>
    <t>chuyên Tin</t>
  </si>
  <si>
    <t>chuyên Văn</t>
  </si>
  <si>
    <t>chuyên Sử</t>
  </si>
  <si>
    <t>chuyên Địa</t>
  </si>
  <si>
    <t>chuyên Anh</t>
  </si>
  <si>
    <t>chuyên …</t>
  </si>
  <si>
    <t xml:space="preserve"> lớp</t>
  </si>
  <si>
    <t xml:space="preserve"> HS</t>
  </si>
  <si>
    <t>Số lượng</t>
  </si>
  <si>
    <t>Tổng</t>
  </si>
  <si>
    <t>Nữ</t>
  </si>
  <si>
    <t>Ngày sinh</t>
  </si>
  <si>
    <t>Điện thoại di động</t>
  </si>
  <si>
    <t>Cấp học:</t>
  </si>
  <si>
    <t>THÔNG TIN TRƯỜNG LỚP</t>
  </si>
  <si>
    <t>THÔNG TIN CÁN BỘ QUẢN LÝ - PHỤ TRÁCH</t>
  </si>
  <si>
    <t>THÔNG TIN GIÁO VIÊN</t>
  </si>
  <si>
    <t>Trình độ</t>
  </si>
  <si>
    <t>Về hưu (3)</t>
  </si>
  <si>
    <t>đạt chuẩn (2)</t>
  </si>
  <si>
    <t>Thường</t>
  </si>
  <si>
    <t>Chuyên</t>
  </si>
  <si>
    <t>THÔNG TIN NHÂN VIÊN</t>
  </si>
  <si>
    <t>Nhiệm vụ</t>
  </si>
  <si>
    <t>So với hiện tại</t>
  </si>
  <si>
    <t>KTCN</t>
  </si>
  <si>
    <t>THỦ TRƯỞNG ĐƠN VỊ</t>
  </si>
  <si>
    <t>Mô hình đơn vị:</t>
  </si>
  <si>
    <t>trường thường</t>
  </si>
  <si>
    <t>trường chuyên</t>
  </si>
  <si>
    <t>trường thường có lớp chuyên</t>
  </si>
  <si>
    <t>Tổng số lớp:</t>
  </si>
  <si>
    <t>THPT</t>
  </si>
  <si>
    <t>Ngày bổ nhiệm (1)</t>
  </si>
  <si>
    <t>(1): Ngày bổ nhiệm lần đầu tại đơn vị hiện tại</t>
  </si>
  <si>
    <t>(2): số lượng GV tiếng Anh đạt chuẩn Châu Âu</t>
  </si>
  <si>
    <t>Lưu ý:</t>
  </si>
  <si>
    <t>Lớp thường: bao gồm lớp tăng cường NN và không tính lớp chuyên</t>
  </si>
  <si>
    <t>Tổng nhân sự:</t>
  </si>
  <si>
    <t>Đề nghị bổ sung</t>
  </si>
  <si>
    <t>BẢNG SỐ LIỆU TÍNH ĐỊNH MỨC BIÊN CHẾ TRONG TRƯỜNG MẦM NON , PHỔ THÔNG VÀ TRUNG TÂM GIÁO DỤC THƯỜNG XUYÊN</t>
  </si>
  <si>
    <t>Định mức biên chế sự nghiệp không bao gồm các chức danh HĐ quy định tại NĐ68/2000/NĐ-CP ngày 17/11/2000 và giáo viên chuyên trách phổ cập</t>
  </si>
  <si>
    <t>Mầm non</t>
  </si>
  <si>
    <t>Mô tả chức danh</t>
  </si>
  <si>
    <t>Định mức theo TT06</t>
  </si>
  <si>
    <t>Ghi chú 1</t>
  </si>
  <si>
    <t>Hiệu trưởng</t>
  </si>
  <si>
    <t>Phó Hiệu trưởng</t>
  </si>
  <si>
    <t>Không có bán trú</t>
  </si>
  <si>
    <t>Bán trú</t>
  </si>
  <si>
    <t>Giáo viên nhà trẻ</t>
  </si>
  <si>
    <t>Giáo viên mẫu giáo</t>
  </si>
  <si>
    <t>Bảo mẫu</t>
  </si>
  <si>
    <t>Cấp dưỡng</t>
  </si>
  <si>
    <t>50 trẻ mẫu giáo/cô</t>
  </si>
  <si>
    <t>35 trẻ nhà trẻ/cô</t>
  </si>
  <si>
    <t>Trường hạng 1</t>
  </si>
  <si>
    <t>Trường hạng 2</t>
  </si>
  <si>
    <t>Tiểu học</t>
  </si>
  <si>
    <t>Định mức theo TT35</t>
  </si>
  <si>
    <t>Mỗi lớp 35 học sinh</t>
  </si>
  <si>
    <t>Trường hạng 2,3</t>
  </si>
  <si>
    <t>Giáo viên</t>
  </si>
  <si>
    <t>Trường 2 buổi/ngày</t>
  </si>
  <si>
    <t>Trường 1 buổi/ngày</t>
  </si>
  <si>
    <t>Tổng phụ trách đội</t>
  </si>
  <si>
    <t>Học vụ</t>
  </si>
  <si>
    <t>Thư viện - thiết bị</t>
  </si>
  <si>
    <t>Phòng vi tính</t>
  </si>
  <si>
    <t>THCS</t>
  </si>
  <si>
    <t>Lớp có 45 học sinh</t>
  </si>
  <si>
    <t>Giáo viên tâm lý</t>
  </si>
  <si>
    <t>Thiết bị</t>
  </si>
  <si>
    <t>Phòng nghe nhìn-vi tính</t>
  </si>
  <si>
    <t>Văn thư-đánh máy</t>
  </si>
  <si>
    <t>Trường ngoại hạng</t>
  </si>
  <si>
    <t>Trường hạng 1,2,3</t>
  </si>
  <si>
    <t>Định mức theo TT35/TT59</t>
  </si>
  <si>
    <r>
      <t xml:space="preserve">Trường hạng 1, </t>
    </r>
    <r>
      <rPr>
        <b/>
        <sz val="8"/>
        <color indexed="10"/>
        <rFont val="Arial"/>
        <family val="2"/>
      </rPr>
      <t>chuyên &lt;= 3, tàn tật &lt;=2</t>
    </r>
  </si>
  <si>
    <t>Trường hạng 3</t>
  </si>
  <si>
    <r>
      <t xml:space="preserve">Lớp có 45 học sinh, </t>
    </r>
    <r>
      <rPr>
        <b/>
        <sz val="8"/>
        <color indexed="10"/>
        <rFont val="Arial"/>
        <family val="2"/>
      </rPr>
      <t>trường chuyên: 3.1, khuyết tật: 1.5</t>
    </r>
  </si>
  <si>
    <t>hoặc TPT đội đối với trường khuyết tật</t>
  </si>
  <si>
    <t>2 đối với trường chuyên, khuyết tật</t>
  </si>
  <si>
    <t>Đối với trường khuyết tật, chỉ được 1 biên chế và kiêm nhiệm các công tác còn lại</t>
  </si>
  <si>
    <t>2 đối với trường chuyên</t>
  </si>
  <si>
    <r>
      <t xml:space="preserve">Trường hạng 1, </t>
    </r>
    <r>
      <rPr>
        <b/>
        <sz val="10"/>
        <color indexed="10"/>
        <rFont val="Arial"/>
        <family val="2"/>
      </rPr>
      <t>đối với trường chuyên: 2 biên chế</t>
    </r>
  </si>
  <si>
    <t>đối với trường chuyên: 2 biên chế</t>
  </si>
  <si>
    <r>
      <t xml:space="preserve">Trường ngoại hạng, </t>
    </r>
    <r>
      <rPr>
        <b/>
        <sz val="10"/>
        <color indexed="10"/>
        <rFont val="Arial"/>
        <family val="2"/>
      </rPr>
      <t>trường chuyên, khuýêt tật</t>
    </r>
  </si>
  <si>
    <r>
      <t>Trường ngoại hạng,</t>
    </r>
    <r>
      <rPr>
        <b/>
        <sz val="10"/>
        <color indexed="10"/>
        <rFont val="Arial"/>
        <family val="2"/>
      </rPr>
      <t xml:space="preserve"> trường chuyên (</t>
    </r>
    <r>
      <rPr>
        <b/>
        <i/>
        <sz val="8"/>
        <color indexed="10"/>
        <rFont val="Arial"/>
        <family val="2"/>
      </rPr>
      <t>KTật: VThư KN</t>
    </r>
    <r>
      <rPr>
        <b/>
        <sz val="10"/>
        <color indexed="10"/>
        <rFont val="Arial"/>
        <family val="2"/>
      </rPr>
      <t>)</t>
    </r>
  </si>
  <si>
    <t>Kỹ thuật viên tin học</t>
  </si>
  <si>
    <t>trường chuyên (KTV hoặc Kỹ sư)</t>
  </si>
  <si>
    <t>TTGDTX</t>
  </si>
  <si>
    <t>Định mức theo QĐ01</t>
  </si>
  <si>
    <t>Giám Đốc</t>
  </si>
  <si>
    <t>Phó Giám Đốc</t>
  </si>
  <si>
    <t>TT có từ 18 lớp</t>
  </si>
  <si>
    <t>Dưới 18 lớp</t>
  </si>
  <si>
    <t>Do Giám đốc quy định</t>
  </si>
  <si>
    <t>Giáo vụ</t>
  </si>
  <si>
    <t>Phòng nghe nhìn</t>
  </si>
  <si>
    <t xml:space="preserve"> - Không nhập vào ô</t>
  </si>
  <si>
    <t xml:space="preserve">   hay ô viền đỏ</t>
  </si>
  <si>
    <t xml:space="preserve"> - Giải thích thêm:</t>
  </si>
  <si>
    <t xml:space="preserve"> - Khi nhập vào ô mà có bên phải ô có hình                thì click chọn</t>
  </si>
  <si>
    <t>Kiến nghị:</t>
  </si>
  <si>
    <t>* Đối với khối THPT: Tổng số GV = Tổng số lớp * 2,25 (hoặc *3,1 đối với lớp chuyên biệt)</t>
  </si>
  <si>
    <t>* Đối với khối GDTX: Tổng số GV = Tổng số lớp * 1,5 (tạm tính)</t>
  </si>
  <si>
    <r>
      <t xml:space="preserve">* </t>
    </r>
    <r>
      <rPr>
        <b/>
        <u/>
        <sz val="8"/>
        <color indexed="10"/>
        <rFont val="Cambria"/>
        <family val="1"/>
        <charset val="163"/>
        <scheme val="major"/>
      </rPr>
      <t>Thông tư liên tịch 35/2006/TTLB-BGDĐT-BNV</t>
    </r>
    <r>
      <rPr>
        <sz val="8"/>
        <color indexed="10"/>
        <rFont val="Cambria"/>
        <family val="1"/>
        <charset val="163"/>
        <scheme val="major"/>
      </rPr>
      <t xml:space="preserve"> ngày 23/08/2006 về hướng dẫn định mức biên chế viên chức ở các cơ sở giáo dục phổ thông công lập</t>
    </r>
  </si>
  <si>
    <r>
      <t xml:space="preserve">* </t>
    </r>
    <r>
      <rPr>
        <b/>
        <u/>
        <sz val="8"/>
        <color indexed="10"/>
        <rFont val="Cambria"/>
        <family val="1"/>
        <charset val="163"/>
        <scheme val="major"/>
      </rPr>
      <t>Thông tư liên tịch 59/2008/TTBGDĐT</t>
    </r>
    <r>
      <rPr>
        <sz val="8"/>
        <color indexed="10"/>
        <rFont val="Cambria"/>
        <family val="1"/>
        <charset val="163"/>
        <scheme val="major"/>
      </rPr>
      <t xml:space="preserve"> ngày 31/10/2008 của Bộ Giáo dục và Đào tạo về hướng dẫn định mức biên chế sự nghiêp giáo dục ở các trường chuyên biệt công lâp.</t>
    </r>
  </si>
  <si>
    <t>(3): số lượng GV về hưu trong năm học 2015-2016  đến hết T12/2016</t>
  </si>
  <si>
    <t>2,5 giáo viên/ nhóm trẻ</t>
  </si>
  <si>
    <t>2,2 cô/lớp 2 buổi/ ngày</t>
  </si>
  <si>
    <t>1,2 cô/ lớp 1 buổi/ ngày</t>
  </si>
  <si>
    <t>SỞ GIÁO DỤC VÀ ĐÀO TẠO</t>
  </si>
  <si>
    <t>1. Số lớp, số học sinh, sinh viên:</t>
  </si>
  <si>
    <t>Cao đẳng</t>
  </si>
  <si>
    <t>Trung cấp
chuyên nghiệp</t>
  </si>
  <si>
    <t>Ngắn hạn</t>
  </si>
  <si>
    <t>Trung học phổ thông</t>
  </si>
  <si>
    <t>Số lớp</t>
  </si>
  <si>
    <t>Tổng số HSSV</t>
  </si>
  <si>
    <t>Tổng số HS</t>
  </si>
  <si>
    <t>Kinh tế</t>
  </si>
  <si>
    <t>Lớp 6</t>
  </si>
  <si>
    <t>Thương mại - Du lịch</t>
  </si>
  <si>
    <t>Lớp 7</t>
  </si>
  <si>
    <t>Lớp 8</t>
  </si>
  <si>
    <t>Kế toán-Tài chính</t>
  </si>
  <si>
    <t>Lớp 9</t>
  </si>
  <si>
    <t>Thống kê</t>
  </si>
  <si>
    <t>Lớp 10</t>
  </si>
  <si>
    <t>CNTT</t>
  </si>
  <si>
    <t>Lớp 11</t>
  </si>
  <si>
    <t>Cơ khí</t>
  </si>
  <si>
    <t>Lớp 12</t>
  </si>
  <si>
    <t>Điện-Điện tử</t>
  </si>
  <si>
    <t>Cộng:</t>
  </si>
  <si>
    <t>Điện CN</t>
  </si>
  <si>
    <t>Điện lạnh</t>
  </si>
  <si>
    <t>Nhiệt lạnh</t>
  </si>
  <si>
    <t>Kỹ thuật Ôtô</t>
  </si>
  <si>
    <t>May</t>
  </si>
  <si>
    <t>Thiết kế thời trang</t>
  </si>
  <si>
    <t>Thư ký</t>
  </si>
  <si>
    <t>Thương mại</t>
  </si>
  <si>
    <t>QTKD</t>
  </si>
  <si>
    <t>Xây dựng</t>
  </si>
  <si>
    <t>Mộc</t>
  </si>
  <si>
    <t>Dinh dưỡng</t>
  </si>
  <si>
    <t>Kỹ thuật hàn</t>
  </si>
  <si>
    <t>Lái xe</t>
  </si>
  <si>
    <t>Tiện - Hàn</t>
  </si>
  <si>
    <t>Tài chính ngân hàng</t>
  </si>
  <si>
    <t>Nhà hàng - Khách sạn</t>
  </si>
  <si>
    <t>Pháp lý</t>
  </si>
  <si>
    <t>Điều dưỡng</t>
  </si>
  <si>
    <t>Cơ khí bảo dưỡng</t>
  </si>
  <si>
    <t>2. Cán bộ quản lý</t>
  </si>
  <si>
    <t>Họ và tên</t>
  </si>
  <si>
    <t>Ngày
sinh</t>
  </si>
  <si>
    <t>ĐT DD</t>
  </si>
  <si>
    <t>Năm
bổ nhiệm
gần nhất</t>
  </si>
  <si>
    <t>Lần thứ</t>
  </si>
  <si>
    <t>Địa chỉ liên lạc</t>
  </si>
  <si>
    <t>P.Hiệu trưởng</t>
  </si>
  <si>
    <t>3. Giáo viên Trung học</t>
  </si>
  <si>
    <t>Hợp đồng Sở</t>
  </si>
  <si>
    <t>Hợp đồng trường</t>
  </si>
  <si>
    <t>Đề nghị 
bổ sung</t>
  </si>
  <si>
    <t>Ghi chú</t>
  </si>
  <si>
    <t>3=4+5</t>
  </si>
  <si>
    <t>6=3-2</t>
  </si>
  <si>
    <t>7=2-3</t>
  </si>
  <si>
    <t>Văn hóa:</t>
  </si>
  <si>
    <t>Ngoại ngữ Anh</t>
  </si>
  <si>
    <t>Q-Phòng</t>
  </si>
  <si>
    <t>Tin học phổ thông</t>
  </si>
  <si>
    <t>GV tâm lý</t>
  </si>
  <si>
    <t>4. Giảng Viên:</t>
  </si>
  <si>
    <t>Trình độ Cử nhân</t>
  </si>
  <si>
    <t>Trình độ Thạc sĩ</t>
  </si>
  <si>
    <t>Trình độ Tiến sĩ</t>
  </si>
  <si>
    <t>Học hàm Phó Giáo sư</t>
  </si>
  <si>
    <t>Học hàm Giáo sư</t>
  </si>
  <si>
    <t>Hệ số quy đổi theo TT57/2011/TT-BGDĐT</t>
  </si>
  <si>
    <t xml:space="preserve"> Khoa Công Nghệ Thông Tin:</t>
  </si>
  <si>
    <t>Tin học-Ứng dụng</t>
  </si>
  <si>
    <t>Mạng MT</t>
  </si>
  <si>
    <t>Phần mềm</t>
  </si>
  <si>
    <t>Phần cứng</t>
  </si>
  <si>
    <t>Web-Internet</t>
  </si>
  <si>
    <t>Đồ họa</t>
  </si>
  <si>
    <t>………………………</t>
  </si>
  <si>
    <t>Khoa Điện-Điện tử:</t>
  </si>
  <si>
    <t>Điện</t>
  </si>
  <si>
    <t>Điện tử</t>
  </si>
  <si>
    <t xml:space="preserve"> Khoa Cơ khí:</t>
  </si>
  <si>
    <t>Chế tạo máy</t>
  </si>
  <si>
    <t>Động lực</t>
  </si>
  <si>
    <t xml:space="preserve">Kỹ thuật Ôtô </t>
  </si>
  <si>
    <t>Kỹ thuật cơ sở</t>
  </si>
  <si>
    <t>Kinh tế vật tư</t>
  </si>
  <si>
    <t>Tài chính tín dụng</t>
  </si>
  <si>
    <t>Khoa Kinh tế</t>
  </si>
  <si>
    <t>Khoa Thương mại - Du lịch:</t>
  </si>
  <si>
    <t>Hướng dẫn viên</t>
  </si>
  <si>
    <t>Hàn Quốc</t>
  </si>
  <si>
    <t>Khoa Khác:</t>
  </si>
  <si>
    <t>May-TKTT-Nữ công</t>
  </si>
  <si>
    <t>Thư ký văn phòng</t>
  </si>
  <si>
    <t>Chính trị</t>
  </si>
  <si>
    <t>Pháp luật</t>
  </si>
  <si>
    <t>Quan hệ đối ngoại</t>
  </si>
  <si>
    <t>………….</t>
  </si>
  <si>
    <t>Cộng</t>
  </si>
  <si>
    <t>Định mức = số lớp x hệ số môn (theo bảng số tiết học trong tuần và hệ số môn học)</t>
  </si>
  <si>
    <t>Môn Công nghệ bao gồm KTCN, KTNN, nữ công</t>
  </si>
  <si>
    <t>Môn tự chọn theo nhu cầu học sinh, trường tổ chức đăng ký và sắp xếp theo định mức</t>
  </si>
  <si>
    <t>Ghi chú : Số GV có đơn xin thuyên chuyển, nghỉ hưu, nghỉ việc, bố trí không đúng đào tạo, . . .</t>
  </si>
  <si>
    <t>4. Nhân viên</t>
  </si>
  <si>
    <t>Giáo vụ-Ghi danh</t>
  </si>
  <si>
    <t>Đào tạo</t>
  </si>
  <si>
    <t>Nhân viên phòng máy</t>
  </si>
  <si>
    <t>Điện thoại viên</t>
  </si>
  <si>
    <t>Ghi danh</t>
  </si>
  <si>
    <t>Kỹ thuật</t>
  </si>
  <si>
    <t>Thủ kho</t>
  </si>
  <si>
    <t>Tổ chức nhân sự</t>
  </si>
  <si>
    <t>In ấn</t>
  </si>
  <si>
    <t>Cung ứng vật tư</t>
  </si>
  <si>
    <t>Dự án xây dựng</t>
  </si>
  <si>
    <t>Quan hệ quốc tế</t>
  </si>
  <si>
    <t>Khác</t>
  </si>
  <si>
    <t>Tổng hợp</t>
  </si>
  <si>
    <t>Tổng số</t>
  </si>
  <si>
    <t>CBQL</t>
  </si>
  <si>
    <t xml:space="preserve">GV </t>
  </si>
  <si>
    <t xml:space="preserve">NV </t>
  </si>
  <si>
    <t>Biên chế hiện có</t>
  </si>
  <si>
    <t xml:space="preserve">Đề nghị bổ sung </t>
  </si>
  <si>
    <t>Người lập bảng</t>
  </si>
  <si>
    <t>Thủ trưởng đơn vị</t>
  </si>
  <si>
    <t>STT:</t>
  </si>
  <si>
    <t xml:space="preserve">Đơn vị: </t>
  </si>
  <si>
    <t>* Lưu ý: Chỉ nhập dữ liệu vào những ô màu vàng
và in trên khổ giấy A4</t>
  </si>
  <si>
    <t>Số điểm trường</t>
  </si>
  <si>
    <t>Loại hình
đơn vị</t>
  </si>
  <si>
    <t>Hạng trường</t>
  </si>
  <si>
    <t>Nhà
trẻ</t>
  </si>
  <si>
    <t>Từ 4-12 tháng</t>
  </si>
  <si>
    <t>Trong đó
lớp
bán
trú</t>
  </si>
  <si>
    <t>Trong đó
Học sinh
bán
trú</t>
  </si>
  <si>
    <t>1. Cán bộ quản lý</t>
  </si>
  <si>
    <t>Nhà trẻ</t>
  </si>
  <si>
    <t>Mẫu giáo, mầm non</t>
  </si>
  <si>
    <t>Tổng
cộng</t>
  </si>
  <si>
    <t>13-18 tháng</t>
  </si>
  <si>
    <t>Định mức
biên chế</t>
  </si>
  <si>
    <t>19-24 tháng</t>
  </si>
  <si>
    <t>&gt;=50 trẻ</t>
  </si>
  <si>
    <t>&lt;50 trẻ</t>
  </si>
  <si>
    <t>&gt;=9 nhóm, lớp</t>
  </si>
  <si>
    <t>&lt;9 nhóm, lớp</t>
  </si>
  <si>
    <t>25-36 tháng</t>
  </si>
  <si>
    <t>HT</t>
  </si>
  <si>
    <t>PHT</t>
  </si>
  <si>
    <t>TT71</t>
  </si>
  <si>
    <t>VB
5344</t>
  </si>
  <si>
    <t>Mẫu
giáo</t>
  </si>
  <si>
    <t>2. Giáo viên</t>
  </si>
  <si>
    <t>Tình trạng 
biên chế</t>
  </si>
  <si>
    <t>3a. Nhân viên</t>
  </si>
  <si>
    <t>Định mức
TT06</t>
  </si>
  <si>
    <t xml:space="preserve">Thiếu </t>
  </si>
  <si>
    <t>BS
định
mức</t>
  </si>
  <si>
    <t>1.Thư viện</t>
  </si>
  <si>
    <t>2.Bảo mẫu</t>
  </si>
  <si>
    <t>3.Cấp dưỡng</t>
  </si>
  <si>
    <t>4. Y tế</t>
  </si>
  <si>
    <t xml:space="preserve">5. Văn thư </t>
  </si>
  <si>
    <t>6. Kế toán</t>
  </si>
  <si>
    <t>Biên chế/
HĐ Quận/
Tập sự</t>
  </si>
  <si>
    <t>TTLT06/2015</t>
  </si>
  <si>
    <t>ĐN bổ sung</t>
  </si>
  <si>
    <t>1. Nhà trẻ</t>
  </si>
  <si>
    <t>2. Mẫu giáo</t>
  </si>
  <si>
    <t>HĐ trong
chỉ tiêu BC</t>
  </si>
  <si>
    <t>HĐ NĐ68</t>
  </si>
  <si>
    <t>HĐ trường</t>
  </si>
  <si>
    <t>3b. Nhân viên</t>
  </si>
  <si>
    <t>7. Thủ quỹ</t>
  </si>
  <si>
    <t>8. Phục vụ</t>
  </si>
  <si>
    <t>9. Bảo vệ</t>
  </si>
  <si>
    <t>10. Khác</t>
  </si>
  <si>
    <t>VB 5344</t>
  </si>
  <si>
    <t>TỔNG SỐ
CBCCVC
HIỆN CÓ
(Chưa tính hợp đồng trường)</t>
  </si>
  <si>
    <t>TỔNG SỐ
CBCCVC
HIỆN CÓ
(Tính luôn hợp đồng trường)</t>
  </si>
  <si>
    <t>TỔNG SỐ
CBCCVC
THEO TT71</t>
  </si>
  <si>
    <t>TỔNG SỐ
CBCCVC
THEO VB5344</t>
  </si>
  <si>
    <t>GV</t>
  </si>
  <si>
    <t>NV</t>
  </si>
  <si>
    <t>Diễn giải thêm (nếu có):</t>
  </si>
  <si>
    <t>Chất lượng
đội ngũ nhân sự
(kể cả biên chế và Hợp đồng)</t>
  </si>
  <si>
    <t>Đội ngũ</t>
  </si>
  <si>
    <t>TC</t>
  </si>
  <si>
    <t>ThS</t>
  </si>
  <si>
    <t>TS</t>
  </si>
  <si>
    <t>Nhân viên</t>
  </si>
  <si>
    <t>Ghi chú:</t>
  </si>
  <si>
    <t>* Chỉ tính định mức biên chế cho loại hình trường CÔNG LẬP</t>
  </si>
  <si>
    <t>* Định mức biên chế sự nghiệp không bao gồm các chức danh hợp đồng quy định tại Nghị định 68/2000/NĐ-CP ngày 17/11/2000</t>
  </si>
  <si>
    <t>* Thông tư liên tịch 06/2015/TTLT-BGDĐT-BNV ngày 16/3/2015 QUY ĐỊNH VỀ DANH MỤC KHUNG VỊ TRÍ VIỆC LÀM VÀ ĐỊNH MỨC SỐ LƯỢNG NGƯỜI LÀM VIỆC TRONG CÁC CƠ SỞ GIÁO DỤC MẦM NON CÔNG LẬP</t>
  </si>
  <si>
    <t>* Thông tư số 59/2008/TT-BGDĐT ngày 31/10/2008 của Bộ Giáo dục và Đào tạo về hướng dẫn định mức biên chế sự nghiệp giáo dục ở các trường chuyên biệt công lập</t>
  </si>
  <si>
    <t>…………………………………………….</t>
  </si>
  <si>
    <t>Trung tâm HTPTGDHN cho Người Khuyết tật</t>
  </si>
  <si>
    <t>Trường mầm non 19/5 thành phố</t>
  </si>
  <si>
    <t>Trường mầm non Nam Sài Gòn</t>
  </si>
  <si>
    <t>Trường mầm non thành phố</t>
  </si>
  <si>
    <t>Trường Trung cấp Kinh tế - Kỹ thuật Nguyễn Hữu Cảnh</t>
  </si>
  <si>
    <t>Trường Trung cấp Kỹ thuật và Nghiệp vụ Nam Sài Gòn</t>
  </si>
  <si>
    <t>Trường Trung cấp Kinh tế-Kỹ thuật quận 12</t>
  </si>
  <si>
    <t>Trường Trung cấp Kinh tế-Kỹ thuật Hóc Môn</t>
  </si>
  <si>
    <t>Trường Cao đẳng Kinh tế - Kỹ thuật Thành phố Hồ Chí Minh</t>
  </si>
  <si>
    <t>Trường Cao đẳng Kinh tế</t>
  </si>
  <si>
    <t>Trường Cao đẳng Kỹ thuật  Lý Tự Trọng TP.HCM</t>
  </si>
  <si>
    <t>Trường Cao đẳng Công nghệ Thủ Đức</t>
  </si>
  <si>
    <t>Trường PTĐB Nguyễn Đình Chiểu</t>
  </si>
  <si>
    <t>Báo Giáo dục TPHCM</t>
  </si>
  <si>
    <t>Trung tâm Ngoại ngữ - Tin học</t>
  </si>
  <si>
    <t>Trung tâm Thông tin và Chương trình giáo dục</t>
  </si>
  <si>
    <t>Ban Quản lý đầu tư xây dựng các công trình thuộc Sở</t>
  </si>
  <si>
    <t>Phạm Hữu Lộc</t>
  </si>
  <si>
    <t>0903 828 252</t>
  </si>
  <si>
    <t>80/59/27 Dương Quảng Hàm, P.5, Q. Gò Vấp, TPHCM</t>
  </si>
  <si>
    <t>Nguyễn Văn Dũng</t>
  </si>
  <si>
    <t>0903382784</t>
  </si>
  <si>
    <t>172 Phan Huy Ích, P.12, Q.Gò Vấp, TPHCM</t>
  </si>
  <si>
    <t>2015</t>
  </si>
  <si>
    <t>Đinh Văn Đệ</t>
  </si>
  <si>
    <t>0918 216 994</t>
  </si>
  <si>
    <t>130 Lê Lợi, P.3, Q. Gò Vấp, TPHCM</t>
  </si>
  <si>
    <t>Bí thư Đoàn trường</t>
  </si>
  <si>
    <t>Nguyễn Thị Nhuận</t>
  </si>
  <si>
    <t>0918445480</t>
  </si>
  <si>
    <t>83/78/13 Năm Châu, P.11, Q.Tân Bình, TPHCM</t>
  </si>
  <si>
    <t>Phạm Minh Nghĩa</t>
  </si>
  <si>
    <t>0903348055</t>
  </si>
  <si>
    <t>2012</t>
  </si>
  <si>
    <t>350/30C Hoàng Văn Thụ, P.4, Q.Tân Bình, TPHCM</t>
  </si>
  <si>
    <t>Chủ tịch Công Đoàn</t>
  </si>
  <si>
    <t>Phụ trách Kế toán</t>
  </si>
  <si>
    <t>Nguyễn Kính</t>
  </si>
  <si>
    <t>03/12/1965</t>
  </si>
  <si>
    <t>402/43 Xô Viết Nghệ Tĩnh, P. 25, Q.Bình Thạnh, TPHCM</t>
  </si>
  <si>
    <t>2016</t>
  </si>
  <si>
    <t>0913667668</t>
  </si>
  <si>
    <t>Tài chính doanh nghiệp</t>
  </si>
  <si>
    <t>Kế toán doanh nghiệp</t>
  </si>
  <si>
    <t>Quản trị doanh nghiệp nhỏ và vừa</t>
  </si>
  <si>
    <t xml:space="preserve">Thương mại điện tử </t>
  </si>
  <si>
    <t>Quản sinh (Quản lý HSSV + TTGD)</t>
  </si>
  <si>
    <t>Đánh máy (NV tổng hợp)</t>
  </si>
  <si>
    <t>chưa có chứng chỉ QLGD</t>
  </si>
  <si>
    <t>có chứng chỉ QLGD</t>
  </si>
  <si>
    <t>Võ Minh Phương</t>
  </si>
  <si>
    <t>02/02/2016</t>
  </si>
  <si>
    <t>Thác sĩ</t>
  </si>
  <si>
    <t>Đại học</t>
  </si>
  <si>
    <t>Tiến sĩ</t>
  </si>
  <si>
    <t>chưa có</t>
  </si>
  <si>
    <t>Cao cấp</t>
  </si>
  <si>
    <t>Cử nhân</t>
  </si>
  <si>
    <t>01633014069</t>
  </si>
  <si>
    <t>Quản trị doanh nghiệp vừa và nhỏ</t>
  </si>
  <si>
    <t>Kỹ thuật mạng ngoại vi và thiết bị đầu cuối</t>
  </si>
  <si>
    <t>Quản lý ký túc xá</t>
  </si>
  <si>
    <t>Giới thiệu việc làm</t>
  </si>
  <si>
    <t>Trung cấp nghề + Cao đẳng nghề</t>
  </si>
  <si>
    <t>Khảo thí</t>
  </si>
  <si>
    <t>Đảm bảo chất lượng</t>
  </si>
  <si>
    <t xml:space="preserve">Thiết bị </t>
  </si>
  <si>
    <t>2014</t>
  </si>
  <si>
    <t>Khoa học máy tính</t>
  </si>
  <si>
    <t>Trần Thị Thu Hà</t>
  </si>
  <si>
    <t>Trường THPT Lý Tự Trọng</t>
  </si>
  <si>
    <t>390 Hoàng Văn Thụ, phường 4, quận Tân Bình, Thành phố Hồ Chí Minh</t>
  </si>
  <si>
    <t>491/17 Trường Chinh, P.14, Q.Tân Bình, TPHCM</t>
  </si>
  <si>
    <t>Ghi chú: Số GV có đơn xin thuyên chuyển, nghỉ hưu, nghỉ việc, bố trí không đúng đào tạo, . . .</t>
  </si>
  <si>
    <t>01 GV sẽ nghỉ hưu T11/2016</t>
  </si>
  <si>
    <t>Luật Kinh tế</t>
  </si>
  <si>
    <t>47</t>
  </si>
  <si>
    <t>48</t>
  </si>
  <si>
    <t>49</t>
  </si>
  <si>
    <t>50</t>
  </si>
  <si>
    <t>51</t>
  </si>
  <si>
    <t>52</t>
  </si>
  <si>
    <t>53</t>
  </si>
  <si>
    <t>54</t>
  </si>
  <si>
    <t>55</t>
  </si>
  <si>
    <t>56</t>
  </si>
  <si>
    <t>57</t>
  </si>
  <si>
    <t>58</t>
  </si>
  <si>
    <t>59</t>
  </si>
  <si>
    <t>60</t>
  </si>
  <si>
    <r>
      <t>Ghi chú:</t>
    </r>
    <r>
      <rPr>
        <b/>
        <sz val="12"/>
        <rFont val="Times New Roman"/>
        <family val="1"/>
      </rPr>
      <t xml:space="preserve"> Nhà trường đề nghị tuyển mới 05 GV có trình độ từ Thạc sĩ trở lên, gồm: </t>
    </r>
  </si>
  <si>
    <r>
      <t xml:space="preserve">                </t>
    </r>
    <r>
      <rPr>
        <b/>
        <sz val="12"/>
        <rFont val="Times New Roman"/>
        <family val="1"/>
      </rPr>
      <t>- May-TKTT-Nữ công:</t>
    </r>
  </si>
  <si>
    <r>
      <t xml:space="preserve">                </t>
    </r>
    <r>
      <rPr>
        <b/>
        <sz val="12"/>
        <rFont val="Times New Roman"/>
        <family val="1"/>
      </rPr>
      <t>- Nhiệt lạnh:</t>
    </r>
  </si>
  <si>
    <r>
      <t xml:space="preserve">                </t>
    </r>
    <r>
      <rPr>
        <b/>
        <sz val="12"/>
        <rFont val="Times New Roman"/>
        <family val="1"/>
      </rPr>
      <t>- Luật Kinh tế:</t>
    </r>
  </si>
  <si>
    <t>Ngày 11 tháng 3 năm 2016</t>
  </si>
  <si>
    <t xml:space="preserve">Văn thư </t>
  </si>
  <si>
    <t>Dung, thoa, vân, tú, ngọc, (long, dung , hà)</t>
  </si>
  <si>
    <t>sa</t>
  </si>
  <si>
    <t>my, M Dũng, V Dũng, Tuấn,</t>
  </si>
  <si>
    <t xml:space="preserve"> tuyên, Nữ, hiếu</t>
  </si>
  <si>
    <t xml:space="preserve"> vân</t>
  </si>
  <si>
    <t xml:space="preserve">long,Vũ, </t>
  </si>
  <si>
    <t>kim anh, ĐN 1</t>
  </si>
  <si>
    <t xml:space="preserve"> Tâm, thắm, vân, 2 tiếng đức, 1 NH</t>
  </si>
  <si>
    <t>oanh, nhung, hương (hoa)</t>
  </si>
  <si>
    <t xml:space="preserve"> phượng, chì, ĐN 1,phượng, (lợi)</t>
  </si>
  <si>
    <t>mai</t>
  </si>
  <si>
    <t>chiến</t>
  </si>
  <si>
    <t>(việt, thiện), hà, hậu trang, nhung, lộc</t>
  </si>
  <si>
    <t>khánh, thịnh, Thảo, Vượng, 
(tấn, sĩ), ly, thơ, mai, thiện, vũ, hùng</t>
  </si>
  <si>
    <t>thủy, V.Sơn, T.Sơn, Thu, Thu, Nhi (tuấn, đào, nhân)</t>
  </si>
  <si>
    <r>
      <t xml:space="preserve">nam,  Lương, thanh, san, hiệp, hà, thắng, dương, thúy, </t>
    </r>
    <r>
      <rPr>
        <sz val="12"/>
        <color rgb="FFFF0000"/>
        <rFont val="Times New Roman"/>
        <family val="1"/>
      </rPr>
      <t>phương, diểm (cảnh, hiệp, lâm)</t>
    </r>
    <r>
      <rPr>
        <sz val="12"/>
        <color rgb="FF00B0F0"/>
        <rFont val="Times New Roman"/>
        <family val="1"/>
        <charset val="163"/>
      </rPr>
      <t xml:space="preserve">
</t>
    </r>
  </si>
  <si>
    <t>(minh, thiện, DN 1), hà, quỳnh, trinh, liễu, yến</t>
  </si>
  <si>
    <t xml:space="preserve"> (trang), phương, dũng, định</t>
  </si>
  <si>
    <r>
      <t xml:space="preserve"> thảo, </t>
    </r>
    <r>
      <rPr>
        <sz val="12"/>
        <color theme="3"/>
        <rFont val="Times New Roman"/>
        <family val="1"/>
      </rPr>
      <t>trân, khuyên, chung, yến, hà, dương, giang, lan, tuyết, ĐN 1</t>
    </r>
  </si>
  <si>
    <t>Thanh tra + Pháp chế</t>
  </si>
  <si>
    <t xml:space="preserve">Quản lý khoa học </t>
  </si>
  <si>
    <r>
      <rPr>
        <sz val="12"/>
        <color rgb="FF00B0F0"/>
        <rFont val="Times New Roman"/>
        <family val="1"/>
      </rPr>
      <t>phú, quang, thịnh, tấn, tuấn, nguyên,   thịnh, thắng,  lợi, hiệp, thành, nhận, quân, sơn, khang</t>
    </r>
    <r>
      <rPr>
        <sz val="12"/>
        <rFont val="Times New Roman"/>
        <family val="1"/>
        <charset val="163"/>
      </rPr>
      <t xml:space="preserve">
</t>
    </r>
    <r>
      <rPr>
        <sz val="12"/>
        <color rgb="FFFF0000"/>
        <rFont val="Times New Roman"/>
        <family val="1"/>
      </rPr>
      <t>long, (quang) 
trong, thủy, chương, (lâm, DN 1)</t>
    </r>
    <r>
      <rPr>
        <sz val="12"/>
        <rFont val="Times New Roman"/>
        <family val="1"/>
        <charset val="163"/>
      </rPr>
      <t xml:space="preserve">
</t>
    </r>
  </si>
  <si>
    <t>Hành chính, lưu trữ</t>
  </si>
  <si>
    <t>01 GV sẽ nghỉ hưu T6/2016.
Trường đang chờ QĐ phê duyệt kết quả xét tuyển viên chức đặc cách đối với ông Nguyễn Thành Nam, nguyên GV Toán Trường ĐH Thủ Dầu Một (đã tổ chức xét tuyển tại trường vào T01/2016).</t>
  </si>
  <si>
    <t>01 GV sẽ nghỉ hưu T5/2016. Dự kiến điều chuyển GV Lê Phương Ngọc, tổ bộ môn Lý thuộc Trường THPT Lý Tự Trọng, về giảng dạy tại khối chuyên nghiệp từ năm học 2016-2017.</t>
  </si>
  <si>
    <t>Dự kiến điều chuyển GV Lê Thị Phương Thúy, tổ bộ môn Hóa thuộc Trường THPT Lý Tự Trọng, về giảng dạy tại khối chuyên nghiệp từ năm học 2016-2017.</t>
  </si>
  <si>
    <t>Dự kiến điều chuyển GV Ngô Thanh Điền, tổ bộ môn GDTC thuộc Trường THPT Lý Tự Trọng, về giảng dạy tại khối chuyên nghiệp từ năm học 2016-2017.</t>
  </si>
</sst>
</file>

<file path=xl/styles.xml><?xml version="1.0" encoding="utf-8"?>
<styleSheet xmlns="http://schemas.openxmlformats.org/spreadsheetml/2006/main" xmlns:mc="http://schemas.openxmlformats.org/markup-compatibility/2006" xmlns:x14ac="http://schemas.microsoft.com/office/spreadsheetml/2009/9/ac" mc:Ignorable="x14ac">
  <numFmts count="21">
    <numFmt numFmtId="164" formatCode="_-* #,##0.00_-;\-* #,##0.00_-;_-* &quot;-&quot;??_-;_-@_-"/>
    <numFmt numFmtId="165" formatCode="_-* #,##0_-;\-* #,##0_-;_-* &quot;-&quot;_-;_-@_-"/>
    <numFmt numFmtId="166" formatCode="_ * #,##0_)\ &quot;$&quot;_ ;_ * \(#,##0\)\ &quot;$&quot;_ ;_ * &quot;-&quot;_)\ &quot;$&quot;_ ;_ @_ "/>
    <numFmt numFmtId="167" formatCode="_ * #,##0_ ;_ * \-#,##0_ ;_ * &quot;-&quot;_ ;_ @_ "/>
    <numFmt numFmtId="168" formatCode="_ * #,##0.00_ ;_ * \-#,##0.00_ ;_ * &quot;-&quot;??_ ;_ @_ "/>
    <numFmt numFmtId="169" formatCode="#,##0;\(#,##0\)"/>
    <numFmt numFmtId="170" formatCode="\$#,##0\ ;\(\$#,##0\)"/>
    <numFmt numFmtId="171" formatCode="\t0.00%"/>
    <numFmt numFmtId="172" formatCode="\t#\ ??/??"/>
    <numFmt numFmtId="173" formatCode="m/d"/>
    <numFmt numFmtId="174" formatCode="&quot;ß&quot;#,##0;\-&quot;&quot;\ß&quot;&quot;#,##0"/>
    <numFmt numFmtId="175" formatCode="&quot;\&quot;#,##0;[Red]&quot;\&quot;&quot;\&quot;\-#,##0"/>
    <numFmt numFmtId="176" formatCode="&quot;\&quot;#,##0.00;[Red]&quot;\&quot;&quot;\&quot;&quot;\&quot;&quot;\&quot;&quot;\&quot;&quot;\&quot;\-#,##0.00"/>
    <numFmt numFmtId="177" formatCode="&quot;\&quot;#,##0.00;[Red]&quot;\&quot;\-#,##0.00"/>
    <numFmt numFmtId="178" formatCode="&quot;\&quot;#,##0;[Red]&quot;\&quot;\-#,##0"/>
    <numFmt numFmtId="179" formatCode="_-&quot;$&quot;* #,##0_-;\-&quot;$&quot;* #,##0_-;_-&quot;$&quot;* &quot;-&quot;_-;_-@_-"/>
    <numFmt numFmtId="180" formatCode="_-&quot;$&quot;* #,##0.00_-;\-&quot;$&quot;* #,##0.00_-;_-&quot;$&quot;* &quot;-&quot;??_-;_-@_-"/>
    <numFmt numFmtId="181" formatCode="#,##0\ &quot;$&quot;_);[Red]\(#,##0\ &quot;$&quot;\)"/>
    <numFmt numFmtId="182" formatCode="0.0"/>
    <numFmt numFmtId="183" formatCode="0.000"/>
    <numFmt numFmtId="184" formatCode="0.0000"/>
  </numFmts>
  <fonts count="108">
    <font>
      <sz val="12"/>
      <color theme="1"/>
      <name val="Calibri"/>
      <family val="2"/>
      <scheme val="minor"/>
    </font>
    <font>
      <sz val="12"/>
      <name val="Times New Roman"/>
      <family val="1"/>
    </font>
    <font>
      <b/>
      <sz val="14"/>
      <name val="Times New Roman"/>
      <family val="1"/>
    </font>
    <font>
      <sz val="14"/>
      <name val="Times New Roman"/>
      <family val="1"/>
    </font>
    <font>
      <sz val="11"/>
      <name val="Times New Roman"/>
      <family val="1"/>
    </font>
    <font>
      <b/>
      <sz val="14"/>
      <color indexed="30"/>
      <name val="Times New Roman"/>
      <family val="1"/>
    </font>
    <font>
      <sz val="12"/>
      <name val="????"/>
      <family val="1"/>
    </font>
    <font>
      <sz val="14"/>
      <name val="??"/>
      <family val="3"/>
    </font>
    <font>
      <sz val="10"/>
      <name val="Arial"/>
      <family val="2"/>
    </font>
    <font>
      <sz val="12"/>
      <name val="Courier"/>
      <family val="3"/>
    </font>
    <font>
      <sz val="12"/>
      <name val="¹UAAA¼"/>
      <family val="3"/>
    </font>
    <font>
      <sz val="12"/>
      <name val="µ¸¿òÃ¼"/>
      <family val="3"/>
    </font>
    <font>
      <sz val="12"/>
      <name val="¹ÙÅÁÃ¼"/>
      <family val="1"/>
    </font>
    <font>
      <b/>
      <sz val="10"/>
      <name val="Helvetica"/>
      <family val="2"/>
    </font>
    <font>
      <sz val="10"/>
      <name val="Times New Roman"/>
      <family val="1"/>
    </font>
    <font>
      <sz val="8"/>
      <name val="Arial"/>
      <family val="2"/>
    </font>
    <font>
      <b/>
      <sz val="12"/>
      <name val="Helvetica"/>
      <family val="2"/>
    </font>
    <font>
      <b/>
      <sz val="12"/>
      <name val="Arial"/>
      <family val="2"/>
    </font>
    <font>
      <b/>
      <sz val="18"/>
      <name val="Arial"/>
      <family val="2"/>
    </font>
    <font>
      <b/>
      <sz val="11"/>
      <name val="Helvetica"/>
      <family val="2"/>
    </font>
    <font>
      <sz val="12"/>
      <name val="Arial"/>
      <family val="2"/>
    </font>
    <font>
      <sz val="7"/>
      <name val="Small Fonts"/>
      <family val="2"/>
    </font>
    <font>
      <sz val="11"/>
      <color rgb="FF000000"/>
      <name val="Calibri"/>
      <family val="2"/>
    </font>
    <font>
      <sz val="11"/>
      <color theme="1"/>
      <name val="Calibri"/>
      <family val="2"/>
    </font>
    <font>
      <sz val="14"/>
      <name val="뼻뮝"/>
      <family val="3"/>
    </font>
    <font>
      <sz val="12"/>
      <name val="바탕체"/>
      <family val="3"/>
    </font>
    <font>
      <sz val="12"/>
      <name val="뼻뮝"/>
      <family val="1"/>
    </font>
    <font>
      <sz val="10"/>
      <name val="굴림체"/>
      <family val="3"/>
    </font>
    <font>
      <sz val="9"/>
      <name val="Arial"/>
      <family val="2"/>
    </font>
    <font>
      <sz val="10"/>
      <name val=" "/>
      <family val="1"/>
    </font>
    <font>
      <u/>
      <sz val="12"/>
      <color theme="10"/>
      <name val="Calibri"/>
      <family val="2"/>
      <charset val="204"/>
      <scheme val="minor"/>
    </font>
    <font>
      <u/>
      <sz val="12"/>
      <color theme="11"/>
      <name val="Calibri"/>
      <family val="2"/>
      <charset val="204"/>
      <scheme val="minor"/>
    </font>
    <font>
      <sz val="11"/>
      <color theme="1"/>
      <name val="Times New Roman"/>
      <family val="1"/>
    </font>
    <font>
      <b/>
      <sz val="12"/>
      <name val="Times New Roman"/>
      <family val="1"/>
    </font>
    <font>
      <b/>
      <u/>
      <sz val="12"/>
      <name val="Times New Roman"/>
      <family val="1"/>
    </font>
    <font>
      <sz val="12"/>
      <color indexed="9"/>
      <name val="Times New Roman"/>
      <family val="1"/>
    </font>
    <font>
      <sz val="10"/>
      <name val="???"/>
      <family val="3"/>
    </font>
    <font>
      <i/>
      <sz val="12"/>
      <name val="Times New Roman"/>
      <family val="1"/>
    </font>
    <font>
      <sz val="10"/>
      <color theme="1"/>
      <name val="Times New Roman"/>
      <family val="1"/>
    </font>
    <font>
      <b/>
      <sz val="11"/>
      <color theme="1"/>
      <name val="Times New Roman"/>
      <family val="1"/>
    </font>
    <font>
      <b/>
      <sz val="10"/>
      <color theme="1"/>
      <name val="Times New Roman"/>
      <family val="1"/>
    </font>
    <font>
      <b/>
      <sz val="8"/>
      <color theme="1"/>
      <name val="Times New Roman"/>
      <family val="1"/>
    </font>
    <font>
      <i/>
      <sz val="11"/>
      <color theme="1"/>
      <name val="Times New Roman"/>
      <family val="1"/>
    </font>
    <font>
      <b/>
      <sz val="7"/>
      <color theme="1"/>
      <name val="Times New Roman"/>
      <family val="1"/>
    </font>
    <font>
      <sz val="9"/>
      <color theme="1"/>
      <name val="Times New Roman"/>
      <family val="1"/>
    </font>
    <font>
      <b/>
      <sz val="14"/>
      <name val="Arial"/>
      <family val="2"/>
    </font>
    <font>
      <sz val="10"/>
      <color indexed="10"/>
      <name val="Arial"/>
      <family val="2"/>
    </font>
    <font>
      <b/>
      <sz val="10"/>
      <color indexed="12"/>
      <name val="Arial"/>
      <family val="2"/>
    </font>
    <font>
      <b/>
      <sz val="10"/>
      <color indexed="9"/>
      <name val="Arial"/>
      <family val="2"/>
    </font>
    <font>
      <b/>
      <sz val="8"/>
      <color indexed="10"/>
      <name val="Arial"/>
      <family val="2"/>
    </font>
    <font>
      <b/>
      <sz val="10"/>
      <color indexed="10"/>
      <name val="Arial"/>
      <family val="2"/>
    </font>
    <font>
      <b/>
      <sz val="12"/>
      <color indexed="10"/>
      <name val="Arial"/>
      <family val="2"/>
    </font>
    <font>
      <b/>
      <i/>
      <sz val="8"/>
      <color indexed="10"/>
      <name val="Arial"/>
      <family val="2"/>
    </font>
    <font>
      <sz val="12"/>
      <name val="|??¢¥¢¬¨Ï"/>
      <family val="1"/>
    </font>
    <font>
      <b/>
      <sz val="14"/>
      <color theme="1"/>
      <name val="Times New Roman"/>
      <family val="1"/>
    </font>
    <font>
      <b/>
      <sz val="9"/>
      <name val="Cambria"/>
      <family val="1"/>
      <charset val="163"/>
      <scheme val="major"/>
    </font>
    <font>
      <sz val="8"/>
      <color indexed="10"/>
      <name val="Cambria"/>
      <family val="1"/>
      <charset val="163"/>
      <scheme val="major"/>
    </font>
    <font>
      <b/>
      <u/>
      <sz val="8"/>
      <color indexed="10"/>
      <name val="Cambria"/>
      <family val="1"/>
      <charset val="163"/>
      <scheme val="major"/>
    </font>
    <font>
      <b/>
      <sz val="11"/>
      <color rgb="FFFF0000"/>
      <name val="Times New Roman"/>
      <family val="1"/>
    </font>
    <font>
      <sz val="9"/>
      <color rgb="FF000000"/>
      <name val="Calibri"/>
      <family val="2"/>
      <charset val="163"/>
      <scheme val="minor"/>
    </font>
    <font>
      <b/>
      <sz val="12"/>
      <name val="Arial"/>
      <family val="2"/>
      <charset val="163"/>
    </font>
    <font>
      <sz val="12"/>
      <name val="Times New Roman"/>
      <family val="1"/>
      <charset val="163"/>
    </font>
    <font>
      <b/>
      <sz val="16"/>
      <name val="Times New Roman"/>
      <family val="1"/>
    </font>
    <font>
      <sz val="8"/>
      <name val="Times New Roman"/>
      <family val="1"/>
      <charset val="163"/>
    </font>
    <font>
      <sz val="11"/>
      <name val="Times New Roman"/>
      <family val="1"/>
      <charset val="163"/>
    </font>
    <font>
      <sz val="10"/>
      <name val="Times New Roman"/>
      <family val="1"/>
      <charset val="163"/>
    </font>
    <font>
      <b/>
      <sz val="12"/>
      <name val="Times New Roman"/>
      <family val="1"/>
      <charset val="163"/>
    </font>
    <font>
      <b/>
      <sz val="11"/>
      <name val="Times New Roman"/>
      <family val="1"/>
      <charset val="163"/>
    </font>
    <font>
      <b/>
      <sz val="13"/>
      <name val="Arial"/>
      <family val="2"/>
      <charset val="163"/>
    </font>
    <font>
      <b/>
      <sz val="12"/>
      <color rgb="FF16365C"/>
      <name val="Arial"/>
      <family val="2"/>
    </font>
    <font>
      <b/>
      <sz val="12"/>
      <color rgb="FFFF0000"/>
      <name val="Arial"/>
      <family val="2"/>
    </font>
    <font>
      <b/>
      <i/>
      <sz val="10"/>
      <color rgb="FF16365C"/>
      <name val="Arial"/>
      <family val="2"/>
    </font>
    <font>
      <i/>
      <sz val="11"/>
      <color rgb="FFFF6600"/>
      <name val="Arial"/>
      <family val="2"/>
    </font>
    <font>
      <b/>
      <sz val="25"/>
      <name val="Arial"/>
      <family val="2"/>
    </font>
    <font>
      <b/>
      <sz val="10"/>
      <name val="Arial"/>
      <family val="2"/>
    </font>
    <font>
      <b/>
      <sz val="9"/>
      <name val="Arial"/>
      <family val="2"/>
    </font>
    <font>
      <b/>
      <u/>
      <sz val="10"/>
      <name val="Arial"/>
      <family val="2"/>
    </font>
    <font>
      <b/>
      <u/>
      <sz val="11"/>
      <name val="Arial"/>
      <family val="2"/>
    </font>
    <font>
      <sz val="11"/>
      <name val="Arial"/>
      <family val="2"/>
    </font>
    <font>
      <sz val="20"/>
      <name val="Arial"/>
      <family val="2"/>
    </font>
    <font>
      <sz val="18"/>
      <name val="Arial"/>
      <family val="2"/>
    </font>
    <font>
      <b/>
      <sz val="8"/>
      <name val="Arial"/>
      <family val="2"/>
    </font>
    <font>
      <sz val="10"/>
      <name val="Arial"/>
      <family val="2"/>
      <charset val="163"/>
    </font>
    <font>
      <sz val="10"/>
      <color rgb="FFC0C0C0"/>
      <name val="Arial"/>
      <family val="2"/>
      <charset val="163"/>
    </font>
    <font>
      <sz val="7"/>
      <name val="Arial"/>
      <family val="2"/>
      <charset val="163"/>
    </font>
    <font>
      <sz val="9"/>
      <name val="Arial"/>
      <family val="2"/>
      <charset val="163"/>
    </font>
    <font>
      <b/>
      <u/>
      <sz val="16"/>
      <name val="Arial"/>
      <family val="2"/>
    </font>
    <font>
      <b/>
      <i/>
      <sz val="12"/>
      <name val="Arial"/>
      <family val="2"/>
    </font>
    <font>
      <b/>
      <i/>
      <u/>
      <sz val="12"/>
      <name val="Arial"/>
      <family val="2"/>
    </font>
    <font>
      <sz val="12"/>
      <color rgb="FF16365C"/>
      <name val="Arial"/>
      <family val="2"/>
      <charset val="163"/>
    </font>
    <font>
      <i/>
      <sz val="12"/>
      <name val="Arial"/>
      <family val="2"/>
    </font>
    <font>
      <sz val="14"/>
      <name val="Times New Roman"/>
      <family val="1"/>
      <charset val="163"/>
    </font>
    <font>
      <b/>
      <i/>
      <sz val="14"/>
      <color indexed="17"/>
      <name val="Times New Roman"/>
      <family val="1"/>
      <charset val="163"/>
    </font>
    <font>
      <b/>
      <sz val="10"/>
      <name val="Times New Roman"/>
      <family val="1"/>
      <charset val="163"/>
    </font>
    <font>
      <sz val="9"/>
      <color indexed="81"/>
      <name val="Tahoma"/>
      <charset val="1"/>
    </font>
    <font>
      <b/>
      <sz val="9"/>
      <color indexed="81"/>
      <name val="Tahoma"/>
      <charset val="1"/>
    </font>
    <font>
      <sz val="9"/>
      <color indexed="81"/>
      <name val="Tahoma"/>
      <family val="2"/>
    </font>
    <font>
      <b/>
      <sz val="9"/>
      <color indexed="81"/>
      <name val="Tahoma"/>
      <family val="2"/>
    </font>
    <font>
      <sz val="11"/>
      <color rgb="FFFF0000"/>
      <name val="Times New Roman"/>
      <family val="1"/>
      <charset val="163"/>
    </font>
    <font>
      <sz val="12"/>
      <color rgb="FFFF0000"/>
      <name val="Times New Roman"/>
      <family val="1"/>
      <charset val="163"/>
    </font>
    <font>
      <sz val="12"/>
      <color rgb="FFFF0000"/>
      <name val="Times New Roman"/>
      <family val="1"/>
    </font>
    <font>
      <b/>
      <sz val="11"/>
      <name val="Times New Roman"/>
      <family val="1"/>
    </font>
    <font>
      <b/>
      <sz val="12"/>
      <color rgb="FFFF0000"/>
      <name val="Times New Roman"/>
      <family val="1"/>
    </font>
    <font>
      <sz val="12"/>
      <color theme="3"/>
      <name val="Times New Roman"/>
      <family val="1"/>
      <charset val="163"/>
    </font>
    <font>
      <sz val="12"/>
      <color theme="3"/>
      <name val="Times New Roman"/>
      <family val="1"/>
    </font>
    <font>
      <b/>
      <sz val="12"/>
      <color theme="3"/>
      <name val="Times New Roman"/>
      <family val="1"/>
    </font>
    <font>
      <sz val="12"/>
      <color rgb="FF00B0F0"/>
      <name val="Times New Roman"/>
      <family val="1"/>
      <charset val="163"/>
    </font>
    <font>
      <sz val="12"/>
      <color rgb="FF00B0F0"/>
      <name val="Times New Roman"/>
      <family val="1"/>
    </font>
  </fonts>
  <fills count="27">
    <fill>
      <patternFill patternType="none"/>
    </fill>
    <fill>
      <patternFill patternType="gray125"/>
    </fill>
    <fill>
      <patternFill patternType="solid">
        <fgColor rgb="FFFF0000"/>
        <bgColor indexed="64"/>
      </patternFill>
    </fill>
    <fill>
      <patternFill patternType="solid">
        <fgColor indexed="43"/>
        <bgColor indexed="64"/>
      </patternFill>
    </fill>
    <fill>
      <patternFill patternType="solid">
        <fgColor indexed="13"/>
        <bgColor indexed="64"/>
      </patternFill>
    </fill>
    <fill>
      <patternFill patternType="solid">
        <fgColor indexed="9"/>
        <bgColor indexed="64"/>
      </patternFill>
    </fill>
    <fill>
      <patternFill patternType="solid">
        <fgColor rgb="FF92D050"/>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59999389629810485"/>
        <bgColor indexed="64"/>
      </patternFill>
    </fill>
    <fill>
      <patternFill patternType="gray0625">
        <bgColor theme="0" tint="-4.9989318521683403E-2"/>
      </patternFill>
    </fill>
    <fill>
      <patternFill patternType="solid">
        <fgColor indexed="10"/>
        <bgColor indexed="64"/>
      </patternFill>
    </fill>
    <fill>
      <patternFill patternType="solid">
        <fgColor indexed="45"/>
        <bgColor indexed="64"/>
      </patternFill>
    </fill>
    <fill>
      <patternFill patternType="solid">
        <fgColor indexed="42"/>
        <bgColor indexed="64"/>
      </patternFill>
    </fill>
    <fill>
      <patternFill patternType="solid">
        <fgColor indexed="41"/>
        <bgColor indexed="64"/>
      </patternFill>
    </fill>
    <fill>
      <patternFill patternType="solid">
        <fgColor theme="0"/>
        <bgColor indexed="64"/>
      </patternFill>
    </fill>
    <fill>
      <patternFill patternType="solid">
        <fgColor indexed="22"/>
        <bgColor indexed="64"/>
      </patternFill>
    </fill>
    <fill>
      <patternFill patternType="solid">
        <fgColor rgb="FFFFFF99"/>
        <bgColor rgb="FF000000"/>
      </patternFill>
    </fill>
    <fill>
      <patternFill patternType="solid">
        <fgColor rgb="FFFFFF00"/>
        <bgColor rgb="FF000000"/>
      </patternFill>
    </fill>
    <fill>
      <patternFill patternType="solid">
        <fgColor rgb="FFC0C0C0"/>
        <bgColor rgb="FF000000"/>
      </patternFill>
    </fill>
    <fill>
      <patternFill patternType="solid">
        <fgColor rgb="FFFFCC00"/>
        <bgColor rgb="FF000000"/>
      </patternFill>
    </fill>
    <fill>
      <patternFill patternType="solid">
        <fgColor rgb="FFCCFFCC"/>
        <bgColor rgb="FF000000"/>
      </patternFill>
    </fill>
    <fill>
      <patternFill patternType="solid">
        <fgColor rgb="FFFFFFFF"/>
        <bgColor rgb="FF000000"/>
      </patternFill>
    </fill>
    <fill>
      <patternFill patternType="solid">
        <fgColor rgb="FFBFBFBF"/>
        <bgColor rgb="FF000000"/>
      </patternFill>
    </fill>
    <fill>
      <patternFill patternType="solid">
        <fgColor rgb="FFD9D9D9"/>
        <bgColor rgb="FF000000"/>
      </patternFill>
    </fill>
    <fill>
      <patternFill patternType="solid">
        <fgColor rgb="FF00FF00"/>
        <bgColor rgb="FF000000"/>
      </patternFill>
    </fill>
    <fill>
      <patternFill patternType="solid">
        <fgColor rgb="FFFFFF00"/>
        <bgColor indexed="64"/>
      </patternFill>
    </fill>
  </fills>
  <borders count="151">
    <border>
      <left/>
      <right/>
      <top/>
      <bottom/>
      <diagonal/>
    </border>
    <border>
      <left style="thin">
        <color auto="1"/>
      </left>
      <right style="thin">
        <color auto="1"/>
      </right>
      <top style="thin">
        <color auto="1"/>
      </top>
      <bottom style="thin">
        <color auto="1"/>
      </bottom>
      <diagonal/>
    </border>
    <border>
      <left/>
      <right/>
      <top style="medium">
        <color auto="1"/>
      </top>
      <bottom style="medium">
        <color auto="1"/>
      </bottom>
      <diagonal/>
    </border>
    <border>
      <left/>
      <right/>
      <top style="thin">
        <color auto="1"/>
      </top>
      <bottom style="thin">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thin">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style="hair">
        <color auto="1"/>
      </right>
      <top style="hair">
        <color auto="1"/>
      </top>
      <bottom/>
      <diagonal/>
    </border>
    <border>
      <left style="hair">
        <color auto="1"/>
      </left>
      <right style="thin">
        <color auto="1"/>
      </right>
      <top style="hair">
        <color auto="1"/>
      </top>
      <bottom/>
      <diagonal/>
    </border>
    <border>
      <left style="hair">
        <color auto="1"/>
      </left>
      <right style="hair">
        <color auto="1"/>
      </right>
      <top style="thin">
        <color auto="1"/>
      </top>
      <bottom style="thin">
        <color auto="1"/>
      </bottom>
      <diagonal/>
    </border>
    <border>
      <left style="hair">
        <color auto="1"/>
      </left>
      <right style="hair">
        <color auto="1"/>
      </right>
      <top style="thin">
        <color auto="1"/>
      </top>
      <bottom style="hair">
        <color auto="1"/>
      </bottom>
      <diagonal/>
    </border>
    <border>
      <left style="hair">
        <color auto="1"/>
      </left>
      <right style="hair">
        <color auto="1"/>
      </right>
      <top style="hair">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right style="thin">
        <color auto="1"/>
      </right>
      <top style="thin">
        <color auto="1"/>
      </top>
      <bottom/>
      <diagonal/>
    </border>
    <border>
      <left/>
      <right style="thin">
        <color auto="1"/>
      </right>
      <top/>
      <bottom style="thin">
        <color auto="1"/>
      </bottom>
      <diagonal/>
    </border>
    <border>
      <left/>
      <right/>
      <top style="thin">
        <color auto="1"/>
      </top>
      <bottom/>
      <diagonal/>
    </border>
    <border>
      <left/>
      <right/>
      <top/>
      <bottom style="thin">
        <color auto="1"/>
      </bottom>
      <diagonal/>
    </border>
    <border>
      <left style="thin">
        <color indexed="64"/>
      </left>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hair">
        <color auto="1"/>
      </left>
      <right style="hair">
        <color auto="1"/>
      </right>
      <top style="thin">
        <color auto="1"/>
      </top>
      <bottom/>
      <diagonal/>
    </border>
    <border>
      <left style="hair">
        <color auto="1"/>
      </left>
      <right style="hair">
        <color auto="1"/>
      </right>
      <top/>
      <bottom style="thin">
        <color auto="1"/>
      </bottom>
      <diagonal/>
    </border>
    <border>
      <left style="hair">
        <color auto="1"/>
      </left>
      <right style="thin">
        <color auto="1"/>
      </right>
      <top style="thin">
        <color auto="1"/>
      </top>
      <bottom/>
      <diagonal/>
    </border>
    <border>
      <left style="hair">
        <color auto="1"/>
      </left>
      <right style="thin">
        <color auto="1"/>
      </right>
      <top/>
      <bottom style="thin">
        <color auto="1"/>
      </bottom>
      <diagonal/>
    </border>
    <border>
      <left style="thin">
        <color indexed="64"/>
      </left>
      <right style="thin">
        <color indexed="64"/>
      </right>
      <top/>
      <bottom/>
      <diagonal/>
    </border>
    <border>
      <left style="thin">
        <color rgb="FFFF0000"/>
      </left>
      <right style="thin">
        <color rgb="FFFF0000"/>
      </right>
      <top style="thin">
        <color rgb="FFFF0000"/>
      </top>
      <bottom style="thin">
        <color rgb="FFFF0000"/>
      </bottom>
      <diagonal/>
    </border>
    <border>
      <left style="thin">
        <color rgb="FFFF0000"/>
      </left>
      <right style="thin">
        <color auto="1"/>
      </right>
      <top style="thin">
        <color rgb="FFFF0000"/>
      </top>
      <bottom style="thin">
        <color auto="1"/>
      </bottom>
      <diagonal/>
    </border>
    <border>
      <left style="thin">
        <color auto="1"/>
      </left>
      <right style="thin">
        <color auto="1"/>
      </right>
      <top style="thin">
        <color rgb="FFFF0000"/>
      </top>
      <bottom style="thin">
        <color auto="1"/>
      </bottom>
      <diagonal/>
    </border>
    <border>
      <left style="thin">
        <color auto="1"/>
      </left>
      <right style="thin">
        <color rgb="FFFF0000"/>
      </right>
      <top style="thin">
        <color rgb="FFFF0000"/>
      </top>
      <bottom style="thin">
        <color auto="1"/>
      </bottom>
      <diagonal/>
    </border>
    <border>
      <left style="thin">
        <color rgb="FFFF0000"/>
      </left>
      <right style="hair">
        <color auto="1"/>
      </right>
      <top style="thin">
        <color auto="1"/>
      </top>
      <bottom style="thin">
        <color auto="1"/>
      </bottom>
      <diagonal/>
    </border>
    <border>
      <left style="hair">
        <color auto="1"/>
      </left>
      <right style="thin">
        <color rgb="FFFF0000"/>
      </right>
      <top style="thin">
        <color auto="1"/>
      </top>
      <bottom style="thin">
        <color auto="1"/>
      </bottom>
      <diagonal/>
    </border>
    <border>
      <left style="thin">
        <color rgb="FFFF0000"/>
      </left>
      <right style="hair">
        <color auto="1"/>
      </right>
      <top style="thin">
        <color auto="1"/>
      </top>
      <bottom style="hair">
        <color auto="1"/>
      </bottom>
      <diagonal/>
    </border>
    <border>
      <left style="hair">
        <color auto="1"/>
      </left>
      <right style="thin">
        <color rgb="FFFF0000"/>
      </right>
      <top style="thin">
        <color auto="1"/>
      </top>
      <bottom style="hair">
        <color auto="1"/>
      </bottom>
      <diagonal/>
    </border>
    <border>
      <left style="thin">
        <color rgb="FFFF0000"/>
      </left>
      <right style="hair">
        <color auto="1"/>
      </right>
      <top style="hair">
        <color auto="1"/>
      </top>
      <bottom style="hair">
        <color auto="1"/>
      </bottom>
      <diagonal/>
    </border>
    <border>
      <left style="hair">
        <color auto="1"/>
      </left>
      <right style="thin">
        <color rgb="FFFF0000"/>
      </right>
      <top style="hair">
        <color auto="1"/>
      </top>
      <bottom style="hair">
        <color auto="1"/>
      </bottom>
      <diagonal/>
    </border>
    <border>
      <left style="thin">
        <color rgb="FFFF0000"/>
      </left>
      <right/>
      <top style="hair">
        <color auto="1"/>
      </top>
      <bottom style="hair">
        <color auto="1"/>
      </bottom>
      <diagonal/>
    </border>
    <border>
      <left style="hair">
        <color auto="1"/>
      </left>
      <right/>
      <top style="thin">
        <color auto="1"/>
      </top>
      <bottom style="thin">
        <color auto="1"/>
      </bottom>
      <diagonal/>
    </border>
    <border>
      <left style="hair">
        <color auto="1"/>
      </left>
      <right/>
      <top style="thin">
        <color auto="1"/>
      </top>
      <bottom style="hair">
        <color auto="1"/>
      </bottom>
      <diagonal/>
    </border>
    <border>
      <left style="hair">
        <color auto="1"/>
      </left>
      <right/>
      <top style="hair">
        <color auto="1"/>
      </top>
      <bottom style="hair">
        <color auto="1"/>
      </bottom>
      <diagonal/>
    </border>
    <border>
      <left style="thin">
        <color rgb="FFFF0000"/>
      </left>
      <right style="thin">
        <color rgb="FFFF0000"/>
      </right>
      <top style="thin">
        <color rgb="FFFF0000"/>
      </top>
      <bottom/>
      <diagonal/>
    </border>
    <border>
      <left style="thin">
        <color rgb="FFFF0000"/>
      </left>
      <right style="thin">
        <color rgb="FFFF0000"/>
      </right>
      <top/>
      <bottom style="thin">
        <color auto="1"/>
      </bottom>
      <diagonal/>
    </border>
    <border>
      <left style="thin">
        <color rgb="FFFF0000"/>
      </left>
      <right style="thin">
        <color rgb="FFFF0000"/>
      </right>
      <top style="thin">
        <color auto="1"/>
      </top>
      <bottom style="hair">
        <color auto="1"/>
      </bottom>
      <diagonal/>
    </border>
    <border>
      <left style="thin">
        <color rgb="FFFF0000"/>
      </left>
      <right style="thin">
        <color rgb="FFFF0000"/>
      </right>
      <top style="hair">
        <color auto="1"/>
      </top>
      <bottom style="hair">
        <color auto="1"/>
      </bottom>
      <diagonal/>
    </border>
    <border>
      <left/>
      <right/>
      <top style="hair">
        <color auto="1"/>
      </top>
      <bottom/>
      <diagonal/>
    </border>
    <border>
      <left/>
      <right style="thin">
        <color auto="1"/>
      </right>
      <top style="hair">
        <color auto="1"/>
      </top>
      <bottom/>
      <diagonal/>
    </border>
    <border>
      <left style="thin">
        <color auto="1"/>
      </left>
      <right style="thin">
        <color auto="1"/>
      </right>
      <top style="hair">
        <color auto="1"/>
      </top>
      <bottom/>
      <diagonal/>
    </border>
    <border>
      <left style="hair">
        <color auto="1"/>
      </left>
      <right style="hair">
        <color auto="1"/>
      </right>
      <top style="hair">
        <color auto="1"/>
      </top>
      <bottom/>
      <diagonal/>
    </border>
    <border>
      <left style="hair">
        <color auto="1"/>
      </left>
      <right/>
      <top style="hair">
        <color auto="1"/>
      </top>
      <bottom/>
      <diagonal/>
    </border>
    <border>
      <left style="thin">
        <color rgb="FFFF0000"/>
      </left>
      <right style="thin">
        <color rgb="FFFF0000"/>
      </right>
      <top style="hair">
        <color auto="1"/>
      </top>
      <bottom/>
      <diagonal/>
    </border>
    <border>
      <left style="thin">
        <color rgb="FFFF0000"/>
      </left>
      <right/>
      <top style="thin">
        <color rgb="FFFF0000"/>
      </top>
      <bottom style="thin">
        <color rgb="FFFF0000"/>
      </bottom>
      <diagonal/>
    </border>
    <border>
      <left/>
      <right/>
      <top style="thin">
        <color rgb="FFFF0000"/>
      </top>
      <bottom style="thin">
        <color rgb="FFFF0000"/>
      </bottom>
      <diagonal/>
    </border>
    <border>
      <left/>
      <right style="thin">
        <color auto="1"/>
      </right>
      <top style="thin">
        <color rgb="FFFF0000"/>
      </top>
      <bottom style="thin">
        <color rgb="FFFF0000"/>
      </bottom>
      <diagonal/>
    </border>
    <border>
      <left style="thin">
        <color auto="1"/>
      </left>
      <right style="thin">
        <color auto="1"/>
      </right>
      <top style="thin">
        <color rgb="FFFF0000"/>
      </top>
      <bottom style="thin">
        <color rgb="FFFF0000"/>
      </bottom>
      <diagonal/>
    </border>
    <border>
      <left style="thin">
        <color auto="1"/>
      </left>
      <right style="hair">
        <color auto="1"/>
      </right>
      <top style="thin">
        <color rgb="FFFF0000"/>
      </top>
      <bottom style="thin">
        <color rgb="FFFF0000"/>
      </bottom>
      <diagonal/>
    </border>
    <border>
      <left style="hair">
        <color auto="1"/>
      </left>
      <right style="hair">
        <color auto="1"/>
      </right>
      <top style="thin">
        <color rgb="FFFF0000"/>
      </top>
      <bottom style="thin">
        <color rgb="FFFF0000"/>
      </bottom>
      <diagonal/>
    </border>
    <border>
      <left style="hair">
        <color auto="1"/>
      </left>
      <right style="thin">
        <color auto="1"/>
      </right>
      <top style="thin">
        <color rgb="FFFF0000"/>
      </top>
      <bottom style="thin">
        <color rgb="FFFF0000"/>
      </bottom>
      <diagonal/>
    </border>
    <border>
      <left style="hair">
        <color auto="1"/>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FF0000"/>
      </left>
      <right style="hair">
        <color auto="1"/>
      </right>
      <top style="hair">
        <color auto="1"/>
      </top>
      <bottom/>
      <diagonal/>
    </border>
    <border>
      <left style="hair">
        <color auto="1"/>
      </left>
      <right style="thin">
        <color rgb="FFFF0000"/>
      </right>
      <top style="hair">
        <color auto="1"/>
      </top>
      <bottom/>
      <diagonal/>
    </border>
    <border>
      <left style="thin">
        <color rgb="FFFF0000"/>
      </left>
      <right style="thin">
        <color auto="1"/>
      </right>
      <top style="thin">
        <color rgb="FFFF0000"/>
      </top>
      <bottom style="thin">
        <color rgb="FFFF0000"/>
      </bottom>
      <diagonal/>
    </border>
    <border>
      <left style="thin">
        <color auto="1"/>
      </left>
      <right/>
      <top style="thin">
        <color rgb="FFFF0000"/>
      </top>
      <bottom style="thin">
        <color rgb="FFFF0000"/>
      </bottom>
      <diagonal/>
    </border>
    <border>
      <left style="thin">
        <color rgb="FFFF0000"/>
      </left>
      <right style="hair">
        <color auto="1"/>
      </right>
      <top style="thin">
        <color rgb="FFFF0000"/>
      </top>
      <bottom style="thin">
        <color rgb="FFFF0000"/>
      </bottom>
      <diagonal/>
    </border>
    <border>
      <left style="hair">
        <color auto="1"/>
      </left>
      <right style="thin">
        <color rgb="FFFF0000"/>
      </right>
      <top style="thin">
        <color rgb="FFFF0000"/>
      </top>
      <bottom style="thin">
        <color rgb="FFFF0000"/>
      </bottom>
      <diagonal/>
    </border>
    <border>
      <left style="thin">
        <color rgb="FFFF0000"/>
      </left>
      <right/>
      <top style="thin">
        <color rgb="FFFF0000"/>
      </top>
      <bottom/>
      <diagonal/>
    </border>
    <border>
      <left/>
      <right/>
      <top style="thin">
        <color rgb="FFFF0000"/>
      </top>
      <bottom/>
      <diagonal/>
    </border>
    <border>
      <left/>
      <right style="thin">
        <color rgb="FFFF0000"/>
      </right>
      <top style="thin">
        <color rgb="FFFF0000"/>
      </top>
      <bottom/>
      <diagonal/>
    </border>
    <border>
      <left style="thin">
        <color rgb="FFFF0000"/>
      </left>
      <right/>
      <top/>
      <bottom/>
      <diagonal/>
    </border>
    <border>
      <left/>
      <right style="thin">
        <color rgb="FFFF0000"/>
      </right>
      <top/>
      <bottom/>
      <diagonal/>
    </border>
    <border>
      <left style="thin">
        <color rgb="FFFF0000"/>
      </left>
      <right/>
      <top/>
      <bottom style="thin">
        <color rgb="FFFF0000"/>
      </bottom>
      <diagonal/>
    </border>
    <border>
      <left/>
      <right/>
      <top/>
      <bottom style="thin">
        <color rgb="FFFF0000"/>
      </bottom>
      <diagonal/>
    </border>
    <border>
      <left/>
      <right style="thin">
        <color rgb="FFFF0000"/>
      </right>
      <top/>
      <bottom style="thin">
        <color rgb="FFFF0000"/>
      </bottom>
      <diagonal/>
    </border>
    <border>
      <left/>
      <right/>
      <top style="dotted">
        <color auto="1"/>
      </top>
      <bottom style="dotted">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rgb="FF0070C0"/>
      </left>
      <right style="thin">
        <color rgb="FF0070C0"/>
      </right>
      <top style="thin">
        <color indexed="64"/>
      </top>
      <bottom style="thin">
        <color indexed="64"/>
      </bottom>
      <diagonal/>
    </border>
    <border>
      <left style="thin">
        <color rgb="FF0070C0"/>
      </left>
      <right style="thin">
        <color rgb="FF0070C0"/>
      </right>
      <top style="thin">
        <color indexed="64"/>
      </top>
      <bottom/>
      <diagonal/>
    </border>
    <border diagonalDown="1">
      <left style="thin">
        <color indexed="64"/>
      </left>
      <right style="thin">
        <color indexed="64"/>
      </right>
      <top style="thin">
        <color indexed="64"/>
      </top>
      <bottom style="thin">
        <color indexed="64"/>
      </bottom>
      <diagonal style="thin">
        <color indexed="64"/>
      </diagonal>
    </border>
    <border diagonalUp="1" diagonalDown="1">
      <left style="thin">
        <color indexed="64"/>
      </left>
      <right/>
      <top style="thin">
        <color indexed="64"/>
      </top>
      <bottom/>
      <diagonal style="thin">
        <color indexed="64"/>
      </diagonal>
    </border>
    <border diagonalUp="1" diagonalDown="1">
      <left/>
      <right/>
      <top style="thin">
        <color indexed="64"/>
      </top>
      <bottom/>
      <diagonal style="thin">
        <color indexed="64"/>
      </diagonal>
    </border>
    <border diagonalUp="1" diagonalDown="1">
      <left/>
      <right style="thin">
        <color indexed="64"/>
      </right>
      <top style="thin">
        <color indexed="64"/>
      </top>
      <bottom/>
      <diagonal style="thin">
        <color indexed="64"/>
      </diagonal>
    </border>
    <border diagonalUp="1" diagonalDown="1">
      <left style="thin">
        <color indexed="64"/>
      </left>
      <right/>
      <top/>
      <bottom/>
      <diagonal style="thin">
        <color indexed="64"/>
      </diagonal>
    </border>
    <border diagonalUp="1" diagonalDown="1">
      <left/>
      <right/>
      <top/>
      <bottom/>
      <diagonal style="thin">
        <color indexed="64"/>
      </diagonal>
    </border>
    <border diagonalUp="1" diagonalDown="1">
      <left/>
      <right style="thin">
        <color indexed="64"/>
      </right>
      <top/>
      <bottom/>
      <diagonal style="thin">
        <color indexed="64"/>
      </diagonal>
    </border>
    <border diagonalUp="1" diagonalDown="1">
      <left style="thin">
        <color indexed="64"/>
      </left>
      <right/>
      <top/>
      <bottom style="thin">
        <color indexed="64"/>
      </bottom>
      <diagonal style="thin">
        <color indexed="64"/>
      </diagonal>
    </border>
    <border diagonalUp="1" diagonalDown="1">
      <left/>
      <right/>
      <top/>
      <bottom style="thin">
        <color indexed="64"/>
      </bottom>
      <diagonal style="thin">
        <color indexed="64"/>
      </diagonal>
    </border>
    <border diagonalUp="1" diagonalDown="1">
      <left/>
      <right style="thin">
        <color indexed="64"/>
      </right>
      <top/>
      <bottom style="thin">
        <color indexed="64"/>
      </bottom>
      <diagonal style="thin">
        <color indexed="64"/>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style="thin">
        <color indexed="64"/>
      </bottom>
      <diagonal/>
    </border>
    <border diagonalUp="1" diagonalDown="1">
      <left/>
      <right style="medium">
        <color indexed="64"/>
      </right>
      <top style="medium">
        <color indexed="64"/>
      </top>
      <bottom/>
      <diagonal style="thin">
        <color indexed="64"/>
      </diagonal>
    </border>
    <border diagonalUp="1" diagonalDown="1">
      <left/>
      <right style="medium">
        <color indexed="64"/>
      </right>
      <top/>
      <bottom/>
      <diagonal style="thin">
        <color indexed="64"/>
      </diagonal>
    </border>
    <border diagonalUp="1" diagonalDown="1">
      <left style="thin">
        <color indexed="64"/>
      </left>
      <right style="thin">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right style="thin">
        <color indexed="64"/>
      </right>
      <top style="thin">
        <color indexed="64"/>
      </top>
      <bottom style="medium">
        <color indexed="64"/>
      </bottom>
      <diagonal/>
    </border>
    <border diagonalUp="1" diagonalDown="1">
      <left style="thin">
        <color indexed="64"/>
      </left>
      <right style="thin">
        <color indexed="64"/>
      </right>
      <top style="thin">
        <color indexed="64"/>
      </top>
      <bottom style="medium">
        <color indexed="64"/>
      </bottom>
      <diagonal style="thin">
        <color indexed="64"/>
      </diagonal>
    </border>
    <border diagonalUp="1" diagonalDown="1">
      <left/>
      <right style="medium">
        <color indexed="64"/>
      </right>
      <top/>
      <bottom style="medium">
        <color indexed="64"/>
      </bottom>
      <diagonal style="thin">
        <color indexed="64"/>
      </diagonal>
    </border>
    <border>
      <left style="thin">
        <color indexed="64"/>
      </left>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diagonalUp="1" diagonalDown="1">
      <left style="thin">
        <color indexed="64"/>
      </left>
      <right style="thin">
        <color indexed="64"/>
      </right>
      <top style="thin">
        <color indexed="64"/>
      </top>
      <bottom/>
      <diagonal style="thin">
        <color indexed="64"/>
      </diagonal>
    </border>
    <border diagonalUp="1" diagonalDown="1">
      <left style="thin">
        <color indexed="64"/>
      </left>
      <right style="thin">
        <color indexed="64"/>
      </right>
      <top/>
      <bottom/>
      <diagonal style="thin">
        <color indexed="64"/>
      </diagonal>
    </border>
    <border diagonalUp="1" diagonalDown="1">
      <left style="thin">
        <color indexed="64"/>
      </left>
      <right style="thin">
        <color indexed="64"/>
      </right>
      <top/>
      <bottom style="medium">
        <color indexed="64"/>
      </bottom>
      <diagonal style="thin">
        <color indexed="64"/>
      </diagonal>
    </border>
    <border>
      <left/>
      <right/>
      <top style="medium">
        <color indexed="64"/>
      </top>
      <bottom style="thin">
        <color indexed="64"/>
      </bottom>
      <diagonal/>
    </border>
    <border diagonalUp="1" diagonalDown="1">
      <left/>
      <right style="medium">
        <color indexed="64"/>
      </right>
      <top style="thin">
        <color indexed="64"/>
      </top>
      <bottom/>
      <diagonal style="thin">
        <color indexed="64"/>
      </diagonal>
    </border>
    <border diagonalUp="1" diagonalDown="1">
      <left style="thin">
        <color indexed="64"/>
      </left>
      <right/>
      <top/>
      <bottom style="medium">
        <color indexed="64"/>
      </bottom>
      <diagonal style="thin">
        <color indexed="64"/>
      </diagonal>
    </border>
    <border diagonalUp="1" diagonalDown="1">
      <left/>
      <right/>
      <top/>
      <bottom style="medium">
        <color indexed="64"/>
      </bottom>
      <diagonal style="thin">
        <color indexed="64"/>
      </diagonal>
    </border>
  </borders>
  <cellStyleXfs count="199">
    <xf numFmtId="0" fontId="0" fillId="0" borderId="0"/>
    <xf numFmtId="0" fontId="1" fillId="0" borderId="0"/>
    <xf numFmtId="0" fontId="1" fillId="0" borderId="0"/>
    <xf numFmtId="164" fontId="6" fillId="0" borderId="0" applyFont="0" applyFill="0" applyBorder="0" applyAlignment="0" applyProtection="0"/>
    <xf numFmtId="40" fontId="7" fillId="0" borderId="0" applyFont="0" applyFill="0" applyBorder="0" applyAlignment="0" applyProtection="0"/>
    <xf numFmtId="38" fontId="7" fillId="0" borderId="0" applyFont="0" applyFill="0" applyBorder="0" applyAlignment="0" applyProtection="0"/>
    <xf numFmtId="165" fontId="6" fillId="0" borderId="0" applyFont="0" applyFill="0" applyBorder="0" applyAlignment="0" applyProtection="0"/>
    <xf numFmtId="0" fontId="8" fillId="0" borderId="0" applyNumberFormat="0" applyFill="0" applyBorder="0" applyAlignment="0" applyProtection="0"/>
    <xf numFmtId="166" fontId="9" fillId="0" borderId="0" applyFont="0" applyFill="0" applyBorder="0" applyAlignment="0" applyProtection="0"/>
    <xf numFmtId="0" fontId="8" fillId="0" borderId="0" applyFont="0" applyFill="0" applyBorder="0" applyAlignment="0" applyProtection="0"/>
    <xf numFmtId="0" fontId="8" fillId="0" borderId="0" applyFont="0" applyFill="0" applyBorder="0" applyAlignment="0" applyProtection="0"/>
    <xf numFmtId="0" fontId="8" fillId="0" borderId="0" applyNumberFormat="0" applyFill="0" applyBorder="0" applyAlignment="0" applyProtection="0"/>
    <xf numFmtId="0" fontId="10" fillId="0" borderId="0" applyFont="0" applyFill="0" applyBorder="0" applyAlignment="0" applyProtection="0"/>
    <xf numFmtId="0" fontId="10" fillId="0" borderId="0" applyFont="0" applyFill="0" applyBorder="0" applyAlignment="0" applyProtection="0"/>
    <xf numFmtId="167" fontId="11" fillId="0" borderId="0" applyFont="0" applyFill="0" applyBorder="0" applyAlignment="0" applyProtection="0"/>
    <xf numFmtId="0" fontId="10" fillId="0" borderId="0" applyFont="0" applyFill="0" applyBorder="0" applyAlignment="0" applyProtection="0"/>
    <xf numFmtId="168" fontId="11" fillId="0" borderId="0" applyFont="0" applyFill="0" applyBorder="0" applyAlignment="0" applyProtection="0"/>
    <xf numFmtId="0" fontId="10" fillId="0" borderId="0" applyFont="0" applyFill="0" applyBorder="0" applyAlignment="0" applyProtection="0"/>
    <xf numFmtId="0" fontId="10" fillId="0" borderId="0"/>
    <xf numFmtId="0" fontId="10" fillId="0" borderId="0"/>
    <xf numFmtId="0" fontId="12" fillId="0" borderId="0"/>
    <xf numFmtId="0" fontId="13" fillId="0" borderId="0"/>
    <xf numFmtId="169" fontId="14" fillId="0" borderId="0"/>
    <xf numFmtId="169" fontId="14" fillId="0" borderId="0"/>
    <xf numFmtId="169" fontId="14" fillId="0" borderId="0"/>
    <xf numFmtId="3" fontId="8" fillId="0" borderId="0" applyFont="0" applyFill="0" applyBorder="0" applyAlignment="0" applyProtection="0"/>
    <xf numFmtId="170" fontId="8" fillId="0" borderId="0" applyFont="0" applyFill="0" applyBorder="0" applyAlignment="0" applyProtection="0"/>
    <xf numFmtId="171" fontId="8" fillId="0" borderId="0"/>
    <xf numFmtId="171" fontId="8" fillId="0" borderId="0"/>
    <xf numFmtId="171" fontId="8" fillId="0" borderId="0"/>
    <xf numFmtId="171" fontId="8" fillId="0" borderId="0"/>
    <xf numFmtId="0" fontId="8" fillId="0" borderId="0" applyFont="0" applyFill="0" applyBorder="0" applyAlignment="0" applyProtection="0"/>
    <xf numFmtId="172" fontId="8" fillId="0" borderId="0"/>
    <xf numFmtId="172" fontId="8" fillId="0" borderId="0"/>
    <xf numFmtId="172" fontId="8" fillId="0" borderId="0"/>
    <xf numFmtId="172" fontId="8" fillId="0" borderId="0"/>
    <xf numFmtId="2" fontId="8" fillId="0" borderId="0" applyFont="0" applyFill="0" applyBorder="0" applyAlignment="0" applyProtection="0"/>
    <xf numFmtId="38" fontId="15" fillId="5" borderId="0" applyNumberFormat="0" applyBorder="0" applyAlignment="0" applyProtection="0"/>
    <xf numFmtId="38" fontId="15" fillId="5" borderId="0" applyNumberFormat="0" applyBorder="0" applyAlignment="0" applyProtection="0"/>
    <xf numFmtId="0" fontId="16" fillId="0" borderId="0">
      <alignment horizontal="left"/>
    </xf>
    <xf numFmtId="0" fontId="17" fillId="0" borderId="2" applyNumberFormat="0" applyAlignment="0" applyProtection="0">
      <alignment horizontal="left" vertical="center"/>
    </xf>
    <xf numFmtId="0" fontId="17" fillId="0" borderId="3">
      <alignment horizontal="left" vertical="center"/>
    </xf>
    <xf numFmtId="0" fontId="18" fillId="0" borderId="0" applyProtection="0"/>
    <xf numFmtId="0" fontId="18" fillId="0" borderId="0" applyProtection="0"/>
    <xf numFmtId="0" fontId="18" fillId="0" borderId="0" applyProtection="0"/>
    <xf numFmtId="0" fontId="17" fillId="0" borderId="0" applyProtection="0"/>
    <xf numFmtId="0" fontId="17" fillId="0" borderId="0" applyProtection="0"/>
    <xf numFmtId="0" fontId="17" fillId="0" borderId="0" applyProtection="0"/>
    <xf numFmtId="10" fontId="15" fillId="5" borderId="1" applyNumberFormat="0" applyBorder="0" applyAlignment="0" applyProtection="0"/>
    <xf numFmtId="10" fontId="15" fillId="5" borderId="1" applyNumberFormat="0" applyBorder="0" applyAlignment="0" applyProtection="0"/>
    <xf numFmtId="0" fontId="19" fillId="0" borderId="4"/>
    <xf numFmtId="173" fontId="8" fillId="0" borderId="0" applyFont="0" applyFill="0" applyBorder="0" applyAlignment="0" applyProtection="0"/>
    <xf numFmtId="174" fontId="8" fillId="0" borderId="0" applyFont="0" applyFill="0" applyBorder="0" applyAlignment="0" applyProtection="0"/>
    <xf numFmtId="0" fontId="20" fillId="0" borderId="0" applyNumberFormat="0" applyFont="0" applyFill="0" applyAlignment="0"/>
    <xf numFmtId="0" fontId="14" fillId="0" borderId="0"/>
    <xf numFmtId="0" fontId="14" fillId="0" borderId="0"/>
    <xf numFmtId="0" fontId="14" fillId="0" borderId="0"/>
    <xf numFmtId="37" fontId="21" fillId="0" borderId="0"/>
    <xf numFmtId="37" fontId="21" fillId="0" borderId="0"/>
    <xf numFmtId="0" fontId="12" fillId="0" borderId="0"/>
    <xf numFmtId="0" fontId="8" fillId="0" borderId="0"/>
    <xf numFmtId="0" fontId="8" fillId="0" borderId="0"/>
    <xf numFmtId="0" fontId="8" fillId="0" borderId="0"/>
    <xf numFmtId="0" fontId="8" fillId="0" borderId="0"/>
    <xf numFmtId="0" fontId="8" fillId="0" borderId="0"/>
    <xf numFmtId="0" fontId="22" fillId="0" borderId="0" applyNumberFormat="0" applyBorder="0" applyAlignment="0"/>
    <xf numFmtId="0" fontId="22" fillId="0" borderId="0" applyNumberFormat="0" applyBorder="0" applyAlignment="0"/>
    <xf numFmtId="0" fontId="23" fillId="0" borderId="0"/>
    <xf numFmtId="0" fontId="8" fillId="0" borderId="0"/>
    <xf numFmtId="0" fontId="8" fillId="0" borderId="0"/>
    <xf numFmtId="10" fontId="8" fillId="0" borderId="0" applyFont="0" applyFill="0" applyBorder="0" applyAlignment="0" applyProtection="0"/>
    <xf numFmtId="0" fontId="19" fillId="0" borderId="0"/>
    <xf numFmtId="40" fontId="24" fillId="0" borderId="0" applyFont="0" applyFill="0" applyBorder="0" applyAlignment="0" applyProtection="0"/>
    <xf numFmtId="38" fontId="24" fillId="0" borderId="0" applyFont="0" applyFill="0" applyBorder="0" applyAlignment="0" applyProtection="0"/>
    <xf numFmtId="0" fontId="24" fillId="0" borderId="0" applyFont="0" applyFill="0" applyBorder="0" applyAlignment="0" applyProtection="0"/>
    <xf numFmtId="0" fontId="24" fillId="0" borderId="0" applyFont="0" applyFill="0" applyBorder="0" applyAlignment="0" applyProtection="0"/>
    <xf numFmtId="9" fontId="25" fillId="0" borderId="0" applyFont="0" applyFill="0" applyBorder="0" applyAlignment="0" applyProtection="0"/>
    <xf numFmtId="0" fontId="26" fillId="0" borderId="0"/>
    <xf numFmtId="175" fontId="8" fillId="0" borderId="0" applyFont="0" applyFill="0" applyBorder="0" applyAlignment="0" applyProtection="0"/>
    <xf numFmtId="176" fontId="8" fillId="0" borderId="0" applyFont="0" applyFill="0" applyBorder="0" applyAlignment="0" applyProtection="0"/>
    <xf numFmtId="177" fontId="25" fillId="0" borderId="0" applyFont="0" applyFill="0" applyBorder="0" applyAlignment="0" applyProtection="0"/>
    <xf numFmtId="178" fontId="25" fillId="0" borderId="0" applyFont="0" applyFill="0" applyBorder="0" applyAlignment="0" applyProtection="0"/>
    <xf numFmtId="0" fontId="27" fillId="0" borderId="0"/>
    <xf numFmtId="0" fontId="20" fillId="0" borderId="0"/>
    <xf numFmtId="164" fontId="28" fillId="0" borderId="0" applyFont="0" applyFill="0" applyBorder="0" applyAlignment="0" applyProtection="0"/>
    <xf numFmtId="165" fontId="28" fillId="0" borderId="0" applyFont="0" applyFill="0" applyBorder="0" applyAlignment="0" applyProtection="0"/>
    <xf numFmtId="179" fontId="28" fillId="0" borderId="0" applyFont="0" applyFill="0" applyBorder="0" applyAlignment="0" applyProtection="0"/>
    <xf numFmtId="180" fontId="28" fillId="0" borderId="0" applyFont="0" applyFill="0" applyBorder="0" applyAlignment="0" applyProtection="0"/>
    <xf numFmtId="181" fontId="9" fillId="0" borderId="0" applyFont="0" applyFill="0" applyBorder="0" applyAlignment="0" applyProtection="0"/>
    <xf numFmtId="0" fontId="29" fillId="0" borderId="0" applyFont="0" applyFill="0" applyBorder="0" applyAlignment="0" applyProtection="0"/>
    <xf numFmtId="0" fontId="29" fillId="0" borderId="0" applyFont="0" applyFill="0" applyBorder="0" applyAlignment="0" applyProtection="0"/>
    <xf numFmtId="0" fontId="1" fillId="0" borderId="0">
      <alignment vertical="center"/>
    </xf>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1" fillId="0" borderId="0"/>
    <xf numFmtId="0" fontId="8" fillId="0" borderId="0" applyNumberFormat="0" applyFill="0" applyBorder="0" applyAlignment="0" applyProtection="0"/>
    <xf numFmtId="0" fontId="8" fillId="0" borderId="0" applyNumberFormat="0" applyFill="0" applyBorder="0" applyAlignment="0" applyProtection="0"/>
    <xf numFmtId="0" fontId="1" fillId="0" borderId="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0" fillId="0" borderId="0" applyNumberFormat="0" applyFill="0" applyBorder="0" applyAlignment="0" applyProtection="0"/>
    <xf numFmtId="0" fontId="31" fillId="0" borderId="0" applyNumberFormat="0" applyFill="0" applyBorder="0" applyAlignment="0" applyProtection="0"/>
    <xf numFmtId="0" fontId="36" fillId="0" borderId="0"/>
    <xf numFmtId="0" fontId="53" fillId="0" borderId="0"/>
    <xf numFmtId="0" fontId="61" fillId="0" borderId="0"/>
    <xf numFmtId="0" fontId="61" fillId="0" borderId="0"/>
    <xf numFmtId="0" fontId="8" fillId="0" borderId="0"/>
  </cellStyleXfs>
  <cellXfs count="733">
    <xf numFmtId="0" fontId="0" fillId="0" borderId="0" xfId="0"/>
    <xf numFmtId="0" fontId="2" fillId="0" borderId="1" xfId="1" applyFont="1" applyFill="1" applyBorder="1" applyAlignment="1">
      <alignment horizontal="center" vertical="center" wrapText="1"/>
    </xf>
    <xf numFmtId="0" fontId="2" fillId="2" borderId="0" xfId="1" applyFont="1" applyFill="1" applyBorder="1" applyAlignment="1">
      <alignment horizontal="center" vertical="center" wrapText="1"/>
    </xf>
    <xf numFmtId="0" fontId="3" fillId="0" borderId="0" xfId="1" applyFont="1" applyFill="1" applyBorder="1" applyAlignment="1">
      <alignment horizontal="center" wrapText="1"/>
    </xf>
    <xf numFmtId="0" fontId="3" fillId="0" borderId="0" xfId="1" applyFont="1" applyFill="1" applyAlignment="1">
      <alignment horizontal="center" wrapText="1"/>
    </xf>
    <xf numFmtId="0" fontId="3" fillId="0" borderId="1" xfId="2" applyFont="1" applyFill="1" applyBorder="1" applyAlignment="1">
      <alignment horizontal="center" vertical="center"/>
    </xf>
    <xf numFmtId="0" fontId="3" fillId="0" borderId="1" xfId="2" applyFont="1" applyFill="1" applyBorder="1" applyAlignment="1">
      <alignment horizontal="left" vertical="center"/>
    </xf>
    <xf numFmtId="0" fontId="4" fillId="3" borderId="1" xfId="2" applyFont="1" applyFill="1" applyBorder="1" applyAlignment="1">
      <alignment horizontal="center" vertical="center"/>
    </xf>
    <xf numFmtId="0" fontId="3" fillId="0" borderId="1" xfId="1" applyFont="1" applyFill="1" applyBorder="1" applyAlignment="1">
      <alignment horizontal="right"/>
    </xf>
    <xf numFmtId="0" fontId="3" fillId="0" borderId="1" xfId="1" applyFont="1" applyFill="1" applyBorder="1" applyAlignment="1">
      <alignment horizontal="center" vertical="center"/>
    </xf>
    <xf numFmtId="0" fontId="3" fillId="0" borderId="0" xfId="1" applyFont="1" applyFill="1" applyBorder="1" applyAlignment="1">
      <alignment horizontal="center"/>
    </xf>
    <xf numFmtId="0" fontId="3" fillId="0" borderId="0" xfId="1" applyFont="1" applyFill="1" applyAlignment="1">
      <alignment horizontal="center"/>
    </xf>
    <xf numFmtId="0" fontId="3" fillId="0" borderId="0" xfId="1" applyFont="1" applyFill="1" applyBorder="1" applyAlignment="1">
      <alignment horizontal="center" vertical="center"/>
    </xf>
    <xf numFmtId="0" fontId="5" fillId="0" borderId="1" xfId="2" applyFont="1" applyFill="1" applyBorder="1" applyAlignment="1">
      <alignment horizontal="left" vertical="center"/>
    </xf>
    <xf numFmtId="0" fontId="4" fillId="4" borderId="1" xfId="2" applyFont="1" applyFill="1" applyBorder="1" applyAlignment="1">
      <alignment horizontal="center" vertical="center"/>
    </xf>
    <xf numFmtId="0" fontId="3" fillId="0" borderId="0" xfId="1" applyFont="1" applyFill="1" applyAlignment="1">
      <alignment horizontal="left"/>
    </xf>
    <xf numFmtId="0" fontId="32" fillId="0" borderId="0" xfId="0" applyFont="1" applyAlignment="1">
      <alignment vertical="center"/>
    </xf>
    <xf numFmtId="0" fontId="32" fillId="0" borderId="0" xfId="0" applyFont="1" applyAlignment="1">
      <alignment horizontal="center" vertical="center"/>
    </xf>
    <xf numFmtId="0" fontId="32" fillId="0" borderId="0" xfId="0" applyFont="1" applyBorder="1" applyAlignment="1">
      <alignment horizontal="center" vertical="center"/>
    </xf>
    <xf numFmtId="0" fontId="33" fillId="0" borderId="0" xfId="1" applyFont="1"/>
    <xf numFmtId="0" fontId="2" fillId="0" borderId="0" xfId="1" applyFont="1"/>
    <xf numFmtId="0" fontId="1" fillId="0" borderId="0" xfId="1" applyFont="1"/>
    <xf numFmtId="0" fontId="1" fillId="0" borderId="0" xfId="1" applyFont="1" applyAlignment="1">
      <alignment horizontal="right"/>
    </xf>
    <xf numFmtId="14" fontId="34" fillId="0" borderId="0" xfId="1" applyNumberFormat="1" applyFont="1" applyAlignment="1">
      <alignment horizontal="right"/>
    </xf>
    <xf numFmtId="0" fontId="1" fillId="0" borderId="1" xfId="1" applyFont="1" applyBorder="1" applyAlignment="1">
      <alignment wrapText="1"/>
    </xf>
    <xf numFmtId="0" fontId="33" fillId="0" borderId="1" xfId="1" applyFont="1" applyBorder="1" applyAlignment="1">
      <alignment horizontal="center" vertical="center"/>
    </xf>
    <xf numFmtId="1" fontId="1" fillId="0" borderId="1" xfId="1" applyNumberFormat="1" applyFont="1" applyBorder="1" applyAlignment="1">
      <alignment horizontal="left" vertical="center"/>
    </xf>
    <xf numFmtId="1" fontId="1" fillId="0" borderId="1" xfId="1" applyNumberFormat="1" applyFont="1" applyBorder="1" applyAlignment="1">
      <alignment horizontal="center" vertical="center"/>
    </xf>
    <xf numFmtId="182" fontId="33" fillId="6" borderId="1" xfId="1" applyNumberFormat="1" applyFont="1" applyFill="1" applyBorder="1" applyAlignment="1">
      <alignment horizontal="center" vertical="center"/>
    </xf>
    <xf numFmtId="2" fontId="1" fillId="7" borderId="1" xfId="1" applyNumberFormat="1" applyFont="1" applyFill="1" applyBorder="1" applyAlignment="1">
      <alignment horizontal="center" vertical="center"/>
    </xf>
    <xf numFmtId="182" fontId="1" fillId="0" borderId="1" xfId="1" applyNumberFormat="1" applyFont="1" applyBorder="1" applyAlignment="1">
      <alignment horizontal="center" vertical="center"/>
    </xf>
    <xf numFmtId="183" fontId="1" fillId="0" borderId="0" xfId="1" applyNumberFormat="1" applyFont="1" applyAlignment="1">
      <alignment vertical="center"/>
    </xf>
    <xf numFmtId="2" fontId="1" fillId="0" borderId="0" xfId="1" applyNumberFormat="1" applyFont="1" applyAlignment="1">
      <alignment vertical="center"/>
    </xf>
    <xf numFmtId="182" fontId="1" fillId="0" borderId="1" xfId="1" quotePrefix="1" applyNumberFormat="1" applyFont="1" applyBorder="1" applyAlignment="1">
      <alignment horizontal="center" vertical="center"/>
    </xf>
    <xf numFmtId="1" fontId="33" fillId="0" borderId="1" xfId="1" applyNumberFormat="1" applyFont="1" applyBorder="1" applyAlignment="1">
      <alignment horizontal="center" vertical="center"/>
    </xf>
    <xf numFmtId="2" fontId="1" fillId="0" borderId="1" xfId="1" applyNumberFormat="1" applyFont="1" applyFill="1" applyBorder="1" applyAlignment="1">
      <alignment horizontal="center" vertical="center"/>
    </xf>
    <xf numFmtId="182" fontId="33" fillId="0" borderId="1" xfId="1" applyNumberFormat="1" applyFont="1" applyBorder="1" applyAlignment="1">
      <alignment horizontal="center" vertical="center"/>
    </xf>
    <xf numFmtId="183" fontId="1" fillId="0" borderId="1" xfId="1" applyNumberFormat="1" applyFont="1" applyBorder="1" applyAlignment="1">
      <alignment horizontal="center" vertical="center"/>
    </xf>
    <xf numFmtId="14" fontId="1" fillId="0" borderId="0" xfId="1" applyNumberFormat="1" applyFont="1" applyAlignment="1">
      <alignment vertical="center"/>
    </xf>
    <xf numFmtId="2" fontId="33" fillId="4" borderId="1" xfId="1" applyNumberFormat="1" applyFont="1" applyFill="1" applyBorder="1" applyAlignment="1">
      <alignment horizontal="center" vertical="center"/>
    </xf>
    <xf numFmtId="2" fontId="33" fillId="0" borderId="0" xfId="1" applyNumberFormat="1" applyFont="1" applyAlignment="1">
      <alignment vertical="center"/>
    </xf>
    <xf numFmtId="0" fontId="35" fillId="0" borderId="0" xfId="1" applyFont="1"/>
    <xf numFmtId="0" fontId="1" fillId="0" borderId="0" xfId="1" quotePrefix="1" applyFont="1"/>
    <xf numFmtId="0" fontId="1" fillId="6" borderId="0" xfId="1" quotePrefix="1" applyFont="1" applyFill="1"/>
    <xf numFmtId="0" fontId="1" fillId="6" borderId="0" xfId="1" applyFont="1" applyFill="1"/>
    <xf numFmtId="0" fontId="1" fillId="0" borderId="0" xfId="63" applyFont="1"/>
    <xf numFmtId="0" fontId="1" fillId="0" borderId="1" xfId="63" applyFont="1" applyBorder="1" applyAlignment="1">
      <alignment wrapText="1"/>
    </xf>
    <xf numFmtId="0" fontId="33" fillId="0" borderId="1" xfId="63" applyFont="1" applyBorder="1" applyAlignment="1">
      <alignment horizontal="center" vertical="center"/>
    </xf>
    <xf numFmtId="1" fontId="1" fillId="0" borderId="1" xfId="63" applyNumberFormat="1" applyFont="1" applyBorder="1" applyAlignment="1">
      <alignment horizontal="left" vertical="center"/>
    </xf>
    <xf numFmtId="1" fontId="1" fillId="0" borderId="1" xfId="63" applyNumberFormat="1" applyFont="1" applyBorder="1" applyAlignment="1">
      <alignment horizontal="center" vertical="center"/>
    </xf>
    <xf numFmtId="1" fontId="33" fillId="0" borderId="1" xfId="63" applyNumberFormat="1" applyFont="1" applyBorder="1" applyAlignment="1">
      <alignment horizontal="center" vertical="center"/>
    </xf>
    <xf numFmtId="183" fontId="1" fillId="0" borderId="1" xfId="63" applyNumberFormat="1" applyFont="1" applyBorder="1" applyAlignment="1">
      <alignment horizontal="center" vertical="center"/>
    </xf>
    <xf numFmtId="182" fontId="1" fillId="0" borderId="1" xfId="63" applyNumberFormat="1" applyFont="1" applyBorder="1" applyAlignment="1">
      <alignment horizontal="center" vertical="center"/>
    </xf>
    <xf numFmtId="182" fontId="33" fillId="0" borderId="1" xfId="63" applyNumberFormat="1" applyFont="1" applyBorder="1" applyAlignment="1">
      <alignment horizontal="center" vertical="center"/>
    </xf>
    <xf numFmtId="2" fontId="1" fillId="0" borderId="0" xfId="63" applyNumberFormat="1" applyFont="1" applyAlignment="1">
      <alignment vertical="center"/>
    </xf>
    <xf numFmtId="182" fontId="1" fillId="0" borderId="1" xfId="63" quotePrefix="1" applyNumberFormat="1" applyFont="1" applyBorder="1" applyAlignment="1">
      <alignment horizontal="center" vertical="center"/>
    </xf>
    <xf numFmtId="1" fontId="1" fillId="0" borderId="1" xfId="63" quotePrefix="1" applyNumberFormat="1" applyFont="1" applyBorder="1" applyAlignment="1">
      <alignment horizontal="center" vertical="center"/>
    </xf>
    <xf numFmtId="2" fontId="1" fillId="0" borderId="1" xfId="63" applyNumberFormat="1" applyFont="1" applyBorder="1" applyAlignment="1">
      <alignment horizontal="center" vertical="center"/>
    </xf>
    <xf numFmtId="2" fontId="33" fillId="0" borderId="1" xfId="63" applyNumberFormat="1" applyFont="1" applyBorder="1" applyAlignment="1">
      <alignment horizontal="center" vertical="center"/>
    </xf>
    <xf numFmtId="2" fontId="33" fillId="0" borderId="0" xfId="63" applyNumberFormat="1" applyFont="1" applyAlignment="1">
      <alignment vertical="center"/>
    </xf>
    <xf numFmtId="0" fontId="33" fillId="0" borderId="0" xfId="175" applyFont="1"/>
    <xf numFmtId="0" fontId="2" fillId="0" borderId="0" xfId="175" applyFont="1"/>
    <xf numFmtId="0" fontId="1" fillId="0" borderId="0" xfId="175" applyFont="1"/>
    <xf numFmtId="0" fontId="1" fillId="0" borderId="1" xfId="175" applyFont="1" applyBorder="1" applyAlignment="1">
      <alignment wrapText="1"/>
    </xf>
    <xf numFmtId="0" fontId="33" fillId="0" borderId="1" xfId="175" applyFont="1" applyBorder="1" applyAlignment="1">
      <alignment horizontal="center" vertical="center"/>
    </xf>
    <xf numFmtId="1" fontId="1" fillId="8" borderId="1" xfId="175" applyNumberFormat="1" applyFont="1" applyFill="1" applyBorder="1" applyAlignment="1">
      <alignment horizontal="left" vertical="center"/>
    </xf>
    <xf numFmtId="1" fontId="1" fillId="0" borderId="1" xfId="175" applyNumberFormat="1" applyFont="1" applyBorder="1" applyAlignment="1">
      <alignment horizontal="center" vertical="center"/>
    </xf>
    <xf numFmtId="1" fontId="33" fillId="0" borderId="1" xfId="175" applyNumberFormat="1" applyFont="1" applyBorder="1" applyAlignment="1">
      <alignment horizontal="center" vertical="center"/>
    </xf>
    <xf numFmtId="2" fontId="1" fillId="7" borderId="1" xfId="175" applyNumberFormat="1" applyFont="1" applyFill="1" applyBorder="1" applyAlignment="1">
      <alignment horizontal="center" vertical="center"/>
    </xf>
    <xf numFmtId="182" fontId="1" fillId="0" borderId="1" xfId="175" applyNumberFormat="1" applyFont="1" applyBorder="1" applyAlignment="1">
      <alignment horizontal="center" vertical="center"/>
    </xf>
    <xf numFmtId="182" fontId="33" fillId="0" borderId="1" xfId="175" applyNumberFormat="1" applyFont="1" applyBorder="1" applyAlignment="1">
      <alignment horizontal="center" vertical="center"/>
    </xf>
    <xf numFmtId="2" fontId="1" fillId="9" borderId="1" xfId="175" applyNumberFormat="1" applyFont="1" applyFill="1" applyBorder="1" applyAlignment="1">
      <alignment horizontal="center" vertical="center"/>
    </xf>
    <xf numFmtId="2" fontId="1" fillId="0" borderId="0" xfId="175" applyNumberFormat="1" applyFont="1" applyAlignment="1">
      <alignment vertical="center"/>
    </xf>
    <xf numFmtId="182" fontId="1" fillId="0" borderId="1" xfId="175" quotePrefix="1" applyNumberFormat="1" applyFont="1" applyBorder="1" applyAlignment="1">
      <alignment horizontal="center" vertical="center"/>
    </xf>
    <xf numFmtId="1" fontId="1" fillId="0" borderId="1" xfId="175" applyNumberFormat="1" applyFont="1" applyBorder="1" applyAlignment="1">
      <alignment horizontal="left" vertical="center"/>
    </xf>
    <xf numFmtId="2" fontId="1" fillId="0" borderId="1" xfId="175" applyNumberFormat="1" applyFont="1" applyFill="1" applyBorder="1" applyAlignment="1">
      <alignment horizontal="center" vertical="center"/>
    </xf>
    <xf numFmtId="2" fontId="1" fillId="0" borderId="1" xfId="175" applyNumberFormat="1" applyFont="1" applyBorder="1" applyAlignment="1">
      <alignment horizontal="center" vertical="center"/>
    </xf>
    <xf numFmtId="184" fontId="1" fillId="0" borderId="0" xfId="175" applyNumberFormat="1" applyFont="1" applyAlignment="1">
      <alignment vertical="center"/>
    </xf>
    <xf numFmtId="2" fontId="33" fillId="4" borderId="1" xfId="175" applyNumberFormat="1" applyFont="1" applyFill="1" applyBorder="1" applyAlignment="1">
      <alignment horizontal="center" vertical="center"/>
    </xf>
    <xf numFmtId="2" fontId="33" fillId="0" borderId="0" xfId="175" applyNumberFormat="1" applyFont="1" applyAlignment="1">
      <alignment vertical="center"/>
    </xf>
    <xf numFmtId="0" fontId="39" fillId="0" borderId="0" xfId="0" applyFont="1" applyAlignment="1">
      <alignment vertical="center"/>
    </xf>
    <xf numFmtId="0" fontId="41" fillId="0" borderId="17" xfId="0" applyFont="1" applyBorder="1" applyAlignment="1">
      <alignment horizontal="center" vertical="center" shrinkToFit="1"/>
    </xf>
    <xf numFmtId="0" fontId="41" fillId="0" borderId="18" xfId="0" applyFont="1" applyBorder="1" applyAlignment="1">
      <alignment horizontal="center" vertical="center" shrinkToFit="1"/>
    </xf>
    <xf numFmtId="0" fontId="39" fillId="0" borderId="0" xfId="0" applyFont="1" applyAlignment="1">
      <alignment vertical="center" shrinkToFit="1"/>
    </xf>
    <xf numFmtId="0" fontId="39" fillId="0" borderId="0" xfId="0" applyFont="1" applyAlignment="1">
      <alignment horizontal="center" vertical="center"/>
    </xf>
    <xf numFmtId="0" fontId="39" fillId="0" borderId="1" xfId="0" applyFont="1" applyBorder="1" applyAlignment="1">
      <alignment horizontal="center" vertical="center" shrinkToFit="1"/>
    </xf>
    <xf numFmtId="0" fontId="32" fillId="0" borderId="19" xfId="0" applyFont="1" applyBorder="1" applyAlignment="1">
      <alignment horizontal="center" vertical="center"/>
    </xf>
    <xf numFmtId="0" fontId="32" fillId="0" borderId="20" xfId="0" applyFont="1" applyBorder="1" applyAlignment="1">
      <alignment horizontal="center" vertical="center"/>
    </xf>
    <xf numFmtId="0" fontId="32" fillId="0" borderId="21" xfId="0" applyFont="1" applyBorder="1" applyAlignment="1">
      <alignment horizontal="center" vertical="center"/>
    </xf>
    <xf numFmtId="0" fontId="39" fillId="0" borderId="0" xfId="0" applyFont="1" applyBorder="1" applyAlignment="1">
      <alignment vertical="center"/>
    </xf>
    <xf numFmtId="0" fontId="39" fillId="0" borderId="17" xfId="0" applyFont="1" applyBorder="1" applyAlignment="1">
      <alignment vertical="center"/>
    </xf>
    <xf numFmtId="0" fontId="39" fillId="0" borderId="24" xfId="0" applyFont="1" applyBorder="1" applyAlignment="1">
      <alignment vertical="center"/>
    </xf>
    <xf numFmtId="0" fontId="39" fillId="0" borderId="18" xfId="0" applyFont="1" applyBorder="1" applyAlignment="1">
      <alignment vertical="center"/>
    </xf>
    <xf numFmtId="0" fontId="39" fillId="0" borderId="17" xfId="0" applyFont="1" applyBorder="1" applyAlignment="1">
      <alignment vertical="center" shrinkToFit="1"/>
    </xf>
    <xf numFmtId="0" fontId="39" fillId="0" borderId="18" xfId="0" applyFont="1" applyBorder="1" applyAlignment="1">
      <alignment vertical="center" shrinkToFit="1"/>
    </xf>
    <xf numFmtId="0" fontId="39" fillId="0" borderId="24" xfId="0" applyFont="1" applyBorder="1" applyAlignment="1">
      <alignment vertical="center" shrinkToFit="1"/>
    </xf>
    <xf numFmtId="0" fontId="32" fillId="0" borderId="13" xfId="0" applyFont="1" applyBorder="1" applyAlignment="1">
      <alignment horizontal="center" vertical="center"/>
    </xf>
    <xf numFmtId="0" fontId="32" fillId="0" borderId="14" xfId="0" applyFont="1" applyBorder="1" applyAlignment="1">
      <alignment horizontal="center" vertical="center"/>
    </xf>
    <xf numFmtId="0" fontId="32" fillId="0" borderId="15" xfId="0" applyFont="1" applyBorder="1" applyAlignment="1">
      <alignment horizontal="center" vertical="center"/>
    </xf>
    <xf numFmtId="0" fontId="32" fillId="0" borderId="16" xfId="0" applyFont="1" applyBorder="1" applyAlignment="1">
      <alignment horizontal="center" vertical="center"/>
    </xf>
    <xf numFmtId="0" fontId="44" fillId="0" borderId="0" xfId="0" applyFont="1" applyAlignment="1">
      <alignment vertical="center"/>
    </xf>
    <xf numFmtId="0" fontId="32" fillId="0" borderId="9" xfId="0" applyFont="1" applyBorder="1" applyAlignment="1">
      <alignment vertical="center" shrinkToFit="1"/>
    </xf>
    <xf numFmtId="0" fontId="32" fillId="0" borderId="10" xfId="0" applyFont="1" applyBorder="1" applyAlignment="1">
      <alignment vertical="center" shrinkToFit="1"/>
    </xf>
    <xf numFmtId="0" fontId="32" fillId="0" borderId="0" xfId="0" applyFont="1" applyBorder="1" applyAlignment="1">
      <alignment vertical="center"/>
    </xf>
    <xf numFmtId="0" fontId="39" fillId="0" borderId="35" xfId="0" applyFont="1" applyBorder="1" applyAlignment="1">
      <alignment vertical="center" wrapText="1"/>
    </xf>
    <xf numFmtId="0" fontId="32" fillId="0" borderId="35" xfId="0" applyFont="1" applyBorder="1" applyAlignment="1">
      <alignment vertical="center"/>
    </xf>
    <xf numFmtId="0" fontId="32" fillId="0" borderId="35" xfId="0" applyFont="1" applyBorder="1" applyAlignment="1">
      <alignment horizontal="center" vertical="center"/>
    </xf>
    <xf numFmtId="0" fontId="39" fillId="0" borderId="8" xfId="0" applyFont="1" applyBorder="1" applyAlignment="1">
      <alignment vertical="center"/>
    </xf>
    <xf numFmtId="0" fontId="39" fillId="0" borderId="3" xfId="0" applyFont="1" applyBorder="1" applyAlignment="1">
      <alignment vertical="center"/>
    </xf>
    <xf numFmtId="0" fontId="8" fillId="0" borderId="0" xfId="60"/>
    <xf numFmtId="0" fontId="46" fillId="0" borderId="0" xfId="60" applyFont="1" applyAlignment="1">
      <alignment horizontal="left"/>
    </xf>
    <xf numFmtId="0" fontId="46" fillId="0" borderId="0" xfId="60" applyFont="1"/>
    <xf numFmtId="0" fontId="8" fillId="0" borderId="0" xfId="60" applyFont="1" applyFill="1"/>
    <xf numFmtId="0" fontId="8" fillId="4" borderId="0" xfId="60" applyFill="1" applyBorder="1" applyAlignment="1">
      <alignment horizontal="center"/>
    </xf>
    <xf numFmtId="0" fontId="8" fillId="0" borderId="0" xfId="60" applyBorder="1"/>
    <xf numFmtId="0" fontId="8" fillId="0" borderId="0" xfId="60" applyFont="1" applyFill="1" applyBorder="1"/>
    <xf numFmtId="0" fontId="47" fillId="0" borderId="1" xfId="60" applyFont="1" applyBorder="1" applyAlignment="1">
      <alignment horizontal="center" vertical="center"/>
    </xf>
    <xf numFmtId="0" fontId="48" fillId="11" borderId="1" xfId="60" applyFont="1" applyFill="1" applyBorder="1" applyAlignment="1">
      <alignment horizontal="center" vertical="center" wrapText="1"/>
    </xf>
    <xf numFmtId="0" fontId="47" fillId="12" borderId="1" xfId="60" applyFont="1" applyFill="1" applyBorder="1" applyAlignment="1">
      <alignment horizontal="center" vertical="center" wrapText="1"/>
    </xf>
    <xf numFmtId="0" fontId="8" fillId="0" borderId="1" xfId="60" applyBorder="1" applyAlignment="1">
      <alignment horizontal="center"/>
    </xf>
    <xf numFmtId="0" fontId="8" fillId="0" borderId="1" xfId="60" applyBorder="1"/>
    <xf numFmtId="0" fontId="8" fillId="13" borderId="1" xfId="60" applyFont="1" applyFill="1" applyBorder="1"/>
    <xf numFmtId="0" fontId="46" fillId="13" borderId="1" xfId="60" applyFont="1" applyFill="1" applyBorder="1"/>
    <xf numFmtId="0" fontId="8" fillId="14" borderId="1" xfId="60" applyFill="1" applyBorder="1" applyAlignment="1">
      <alignment horizontal="center"/>
    </xf>
    <xf numFmtId="0" fontId="8" fillId="14" borderId="1" xfId="60" applyFill="1" applyBorder="1"/>
    <xf numFmtId="0" fontId="46" fillId="14" borderId="1" xfId="60" applyFont="1" applyFill="1" applyBorder="1"/>
    <xf numFmtId="0" fontId="8" fillId="0" borderId="0" xfId="60" applyAlignment="1">
      <alignment horizontal="center"/>
    </xf>
    <xf numFmtId="0" fontId="8" fillId="4" borderId="0" xfId="60" applyFill="1" applyAlignment="1">
      <alignment horizontal="center"/>
    </xf>
    <xf numFmtId="0" fontId="8" fillId="0" borderId="1" xfId="60" applyFill="1" applyBorder="1"/>
    <xf numFmtId="0" fontId="8" fillId="4" borderId="1" xfId="60" applyFill="1" applyBorder="1"/>
    <xf numFmtId="0" fontId="50" fillId="0" borderId="1" xfId="60" applyFont="1" applyBorder="1"/>
    <xf numFmtId="0" fontId="50" fillId="14" borderId="1" xfId="60" applyFont="1" applyFill="1" applyBorder="1"/>
    <xf numFmtId="0" fontId="8" fillId="14" borderId="1" xfId="60" applyFont="1" applyFill="1" applyBorder="1"/>
    <xf numFmtId="0" fontId="39" fillId="0" borderId="49" xfId="0" applyFont="1" applyBorder="1" applyAlignment="1">
      <alignment vertical="center" shrinkToFit="1"/>
    </xf>
    <xf numFmtId="0" fontId="39" fillId="0" borderId="50" xfId="0" applyFont="1" applyBorder="1" applyAlignment="1">
      <alignment vertical="center" shrinkToFit="1"/>
    </xf>
    <xf numFmtId="0" fontId="32" fillId="0" borderId="51" xfId="0" applyFont="1" applyBorder="1" applyAlignment="1">
      <alignment horizontal="center" vertical="center"/>
    </xf>
    <xf numFmtId="0" fontId="32" fillId="0" borderId="52" xfId="0" applyFont="1" applyBorder="1" applyAlignment="1">
      <alignment horizontal="center" vertical="center"/>
    </xf>
    <xf numFmtId="0" fontId="32" fillId="0" borderId="53" xfId="0" applyFont="1" applyBorder="1" applyAlignment="1">
      <alignment horizontal="center" vertical="center"/>
    </xf>
    <xf numFmtId="0" fontId="32" fillId="0" borderId="54" xfId="0" applyFont="1" applyBorder="1" applyAlignment="1">
      <alignment horizontal="center" vertical="center"/>
    </xf>
    <xf numFmtId="0" fontId="39" fillId="0" borderId="56" xfId="0" applyFont="1" applyBorder="1" applyAlignment="1">
      <alignment vertical="center" shrinkToFit="1"/>
    </xf>
    <xf numFmtId="0" fontId="32" fillId="0" borderId="61" xfId="0" applyFont="1" applyBorder="1" applyAlignment="1">
      <alignment horizontal="center" vertical="center"/>
    </xf>
    <xf numFmtId="0" fontId="32" fillId="0" borderId="62" xfId="0" applyFont="1" applyBorder="1" applyAlignment="1">
      <alignment horizontal="center" vertical="center"/>
    </xf>
    <xf numFmtId="0" fontId="32" fillId="0" borderId="68" xfId="0" applyFont="1" applyBorder="1" applyAlignment="1">
      <alignment horizontal="center" vertical="center"/>
    </xf>
    <xf numFmtId="0" fontId="32" fillId="0" borderId="72" xfId="0" applyFont="1" applyBorder="1" applyAlignment="1">
      <alignment horizontal="center" vertical="center"/>
    </xf>
    <xf numFmtId="0" fontId="32" fillId="0" borderId="73" xfId="0" applyFont="1" applyBorder="1" applyAlignment="1">
      <alignment horizontal="center" vertical="center"/>
    </xf>
    <xf numFmtId="0" fontId="32" fillId="0" borderId="74" xfId="0" applyFont="1" applyBorder="1" applyAlignment="1">
      <alignment horizontal="center" vertical="center"/>
    </xf>
    <xf numFmtId="0" fontId="32" fillId="0" borderId="75" xfId="0" applyFont="1" applyBorder="1" applyAlignment="1">
      <alignment horizontal="center" vertical="center"/>
    </xf>
    <xf numFmtId="0" fontId="32" fillId="0" borderId="76" xfId="0" applyFont="1" applyBorder="1" applyAlignment="1">
      <alignment horizontal="center" vertical="center"/>
    </xf>
    <xf numFmtId="0" fontId="32" fillId="0" borderId="45" xfId="0" applyFont="1" applyBorder="1" applyAlignment="1">
      <alignment horizontal="center" vertical="center"/>
    </xf>
    <xf numFmtId="0" fontId="32" fillId="0" borderId="22" xfId="0" applyFont="1" applyBorder="1" applyAlignment="1">
      <alignment horizontal="center" vertical="center"/>
    </xf>
    <xf numFmtId="0" fontId="32" fillId="0" borderId="23" xfId="0" applyFont="1" applyBorder="1" applyAlignment="1">
      <alignment horizontal="center" vertical="center"/>
    </xf>
    <xf numFmtId="0" fontId="32" fillId="0" borderId="78" xfId="0" applyFont="1" applyBorder="1" applyAlignment="1">
      <alignment horizontal="center" vertical="center"/>
    </xf>
    <xf numFmtId="0" fontId="32" fillId="0" borderId="79" xfId="0" applyFont="1" applyBorder="1" applyAlignment="1">
      <alignment horizontal="center" vertical="center"/>
    </xf>
    <xf numFmtId="0" fontId="32" fillId="0" borderId="80" xfId="0" applyFont="1" applyBorder="1" applyAlignment="1">
      <alignment horizontal="center" vertical="center"/>
    </xf>
    <xf numFmtId="0" fontId="32" fillId="0" borderId="81" xfId="0" applyFont="1" applyBorder="1" applyAlignment="1">
      <alignment horizontal="center" vertical="center"/>
    </xf>
    <xf numFmtId="0" fontId="32" fillId="0" borderId="82" xfId="0" applyFont="1" applyBorder="1" applyAlignment="1">
      <alignment horizontal="center" vertical="center"/>
    </xf>
    <xf numFmtId="0" fontId="32" fillId="0" borderId="83" xfId="0" applyFont="1" applyBorder="1" applyAlignment="1">
      <alignment horizontal="center" vertical="center"/>
    </xf>
    <xf numFmtId="0" fontId="39" fillId="0" borderId="69" xfId="0" applyFont="1" applyBorder="1" applyAlignment="1">
      <alignment horizontal="center" vertical="center"/>
    </xf>
    <xf numFmtId="0" fontId="32" fillId="0" borderId="85" xfId="0" applyFont="1" applyBorder="1" applyAlignment="1">
      <alignment vertical="center"/>
    </xf>
    <xf numFmtId="0" fontId="32" fillId="0" borderId="86" xfId="0" applyFont="1" applyBorder="1" applyAlignment="1">
      <alignment vertical="center"/>
    </xf>
    <xf numFmtId="0" fontId="32" fillId="0" borderId="87" xfId="0" applyFont="1" applyBorder="1" applyAlignment="1">
      <alignment vertical="center"/>
    </xf>
    <xf numFmtId="0" fontId="32" fillId="0" borderId="88" xfId="0" applyFont="1" applyBorder="1" applyAlignment="1">
      <alignment vertical="center"/>
    </xf>
    <xf numFmtId="0" fontId="32" fillId="0" borderId="89" xfId="0" applyFont="1" applyBorder="1" applyAlignment="1">
      <alignment vertical="center"/>
    </xf>
    <xf numFmtId="0" fontId="32" fillId="0" borderId="90" xfId="0" applyFont="1" applyBorder="1" applyAlignment="1">
      <alignment vertical="center"/>
    </xf>
    <xf numFmtId="0" fontId="32" fillId="0" borderId="91" xfId="0" applyFont="1" applyBorder="1" applyAlignment="1">
      <alignment vertical="center"/>
    </xf>
    <xf numFmtId="0" fontId="38" fillId="0" borderId="13" xfId="0" applyFont="1" applyBorder="1" applyAlignment="1" applyProtection="1">
      <alignment horizontal="center" vertical="center"/>
      <protection locked="0"/>
    </xf>
    <xf numFmtId="0" fontId="38" fillId="0" borderId="14" xfId="0" applyFont="1" applyBorder="1" applyAlignment="1" applyProtection="1">
      <alignment horizontal="center" vertical="center"/>
      <protection locked="0"/>
    </xf>
    <xf numFmtId="0" fontId="38" fillId="0" borderId="15" xfId="0" applyFont="1" applyBorder="1" applyAlignment="1" applyProtection="1">
      <alignment horizontal="center" vertical="center"/>
      <protection locked="0"/>
    </xf>
    <xf numFmtId="0" fontId="38" fillId="0" borderId="16" xfId="0" applyFont="1" applyBorder="1" applyAlignment="1" applyProtection="1">
      <alignment horizontal="center" vertical="center"/>
      <protection locked="0"/>
    </xf>
    <xf numFmtId="0" fontId="38" fillId="0" borderId="22" xfId="0" applyFont="1" applyBorder="1" applyAlignment="1" applyProtection="1">
      <alignment horizontal="center" vertical="center"/>
      <protection locked="0"/>
    </xf>
    <xf numFmtId="0" fontId="38" fillId="0" borderId="23" xfId="0" applyFont="1" applyBorder="1" applyAlignment="1" applyProtection="1">
      <alignment horizontal="center" vertical="center"/>
      <protection locked="0"/>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9" xfId="0" applyFont="1" applyBorder="1" applyAlignment="1" applyProtection="1">
      <alignment horizontal="center" vertical="center"/>
      <protection locked="0"/>
    </xf>
    <xf numFmtId="0" fontId="32" fillId="0" borderId="13" xfId="0" applyFont="1" applyBorder="1" applyAlignment="1" applyProtection="1">
      <alignment horizontal="center" vertical="center"/>
      <protection locked="0"/>
    </xf>
    <xf numFmtId="0" fontId="32" fillId="0" borderId="25" xfId="0" applyFont="1" applyBorder="1" applyAlignment="1" applyProtection="1">
      <alignment horizontal="center" vertical="center"/>
      <protection locked="0"/>
    </xf>
    <xf numFmtId="0" fontId="32" fillId="0" borderId="14" xfId="0" applyFont="1" applyBorder="1" applyAlignment="1" applyProtection="1">
      <alignment horizontal="center" vertical="center"/>
      <protection locked="0"/>
    </xf>
    <xf numFmtId="0" fontId="32" fillId="0" borderId="19" xfId="0" applyFont="1" applyBorder="1" applyAlignment="1" applyProtection="1">
      <alignment horizontal="center" vertical="center"/>
      <protection locked="0"/>
    </xf>
    <xf numFmtId="0" fontId="32" fillId="0" borderId="10" xfId="0" applyFont="1" applyBorder="1" applyAlignment="1" applyProtection="1">
      <alignment horizontal="center" vertical="center"/>
      <protection locked="0"/>
    </xf>
    <xf numFmtId="0" fontId="32" fillId="0" borderId="15" xfId="0" applyFont="1" applyBorder="1" applyAlignment="1" applyProtection="1">
      <alignment horizontal="center" vertical="center"/>
      <protection locked="0"/>
    </xf>
    <xf numFmtId="0" fontId="32" fillId="0" borderId="26" xfId="0" applyFont="1" applyBorder="1" applyAlignment="1" applyProtection="1">
      <alignment horizontal="center" vertical="center"/>
      <protection locked="0"/>
    </xf>
    <xf numFmtId="0" fontId="32" fillId="0" borderId="16" xfId="0" applyFont="1" applyBorder="1" applyAlignment="1" applyProtection="1">
      <alignment horizontal="center" vertical="center"/>
      <protection locked="0"/>
    </xf>
    <xf numFmtId="0" fontId="32" fillId="0" borderId="20" xfId="0" applyFont="1" applyBorder="1" applyAlignment="1" applyProtection="1">
      <alignment horizontal="center" vertical="center"/>
      <protection locked="0"/>
    </xf>
    <xf numFmtId="0" fontId="32" fillId="0" borderId="65" xfId="0" applyFont="1" applyBorder="1" applyAlignment="1" applyProtection="1">
      <alignment horizontal="center" vertical="center"/>
      <protection locked="0"/>
    </xf>
    <xf numFmtId="0" fontId="32" fillId="0" borderId="22" xfId="0" applyFont="1" applyBorder="1" applyAlignment="1" applyProtection="1">
      <alignment horizontal="center" vertical="center"/>
      <protection locked="0"/>
    </xf>
    <xf numFmtId="0" fontId="32" fillId="0" borderId="66" xfId="0" applyFont="1" applyBorder="1" applyAlignment="1" applyProtection="1">
      <alignment horizontal="center" vertical="center"/>
      <protection locked="0"/>
    </xf>
    <xf numFmtId="0" fontId="32" fillId="0" borderId="23" xfId="0" applyFont="1" applyBorder="1" applyAlignment="1" applyProtection="1">
      <alignment horizontal="center" vertical="center"/>
      <protection locked="0"/>
    </xf>
    <xf numFmtId="0" fontId="32" fillId="0" borderId="21" xfId="0" applyFont="1" applyBorder="1" applyAlignment="1" applyProtection="1">
      <alignment horizontal="center" vertical="center"/>
      <protection locked="0"/>
    </xf>
    <xf numFmtId="0" fontId="32" fillId="0" borderId="9" xfId="0" applyFont="1" applyBorder="1" applyAlignment="1" applyProtection="1">
      <alignment vertical="center"/>
      <protection locked="0"/>
    </xf>
    <xf numFmtId="0" fontId="32" fillId="0" borderId="13" xfId="0" applyFont="1" applyBorder="1" applyAlignment="1" applyProtection="1">
      <alignment vertical="center"/>
      <protection locked="0"/>
    </xf>
    <xf numFmtId="0" fontId="32" fillId="0" borderId="25" xfId="0" applyFont="1" applyBorder="1" applyAlignment="1" applyProtection="1">
      <alignment vertical="center"/>
      <protection locked="0"/>
    </xf>
    <xf numFmtId="0" fontId="32" fillId="0" borderId="14" xfId="0" applyFont="1" applyBorder="1" applyAlignment="1" applyProtection="1">
      <alignment vertical="center"/>
      <protection locked="0"/>
    </xf>
    <xf numFmtId="0" fontId="32" fillId="0" borderId="57" xfId="0" applyFont="1" applyBorder="1" applyAlignment="1" applyProtection="1">
      <alignment vertical="center"/>
      <protection locked="0"/>
    </xf>
    <xf numFmtId="0" fontId="32" fillId="0" borderId="10" xfId="0" applyFont="1" applyBorder="1" applyAlignment="1" applyProtection="1">
      <alignment vertical="center"/>
      <protection locked="0"/>
    </xf>
    <xf numFmtId="0" fontId="32" fillId="0" borderId="15" xfId="0" applyFont="1" applyBorder="1" applyAlignment="1" applyProtection="1">
      <alignment vertical="center"/>
      <protection locked="0"/>
    </xf>
    <xf numFmtId="0" fontId="32" fillId="0" borderId="26" xfId="0" applyFont="1" applyBorder="1" applyAlignment="1" applyProtection="1">
      <alignment vertical="center"/>
      <protection locked="0"/>
    </xf>
    <xf numFmtId="0" fontId="32" fillId="0" borderId="16" xfId="0" applyFont="1" applyBorder="1" applyAlignment="1" applyProtection="1">
      <alignment vertical="center"/>
      <protection locked="0"/>
    </xf>
    <xf numFmtId="0" fontId="32" fillId="0" borderId="58" xfId="0" applyFont="1" applyBorder="1" applyAlignment="1" applyProtection="1">
      <alignment vertical="center"/>
      <protection locked="0"/>
    </xf>
    <xf numFmtId="0" fontId="32" fillId="0" borderId="65" xfId="0" applyFont="1" applyBorder="1" applyAlignment="1" applyProtection="1">
      <alignment vertical="center"/>
      <protection locked="0"/>
    </xf>
    <xf numFmtId="0" fontId="32" fillId="0" borderId="22" xfId="0" applyFont="1" applyBorder="1" applyAlignment="1" applyProtection="1">
      <alignment vertical="center"/>
      <protection locked="0"/>
    </xf>
    <xf numFmtId="0" fontId="32" fillId="0" borderId="66" xfId="0" applyFont="1" applyBorder="1" applyAlignment="1" applyProtection="1">
      <alignment vertical="center"/>
      <protection locked="0"/>
    </xf>
    <xf numFmtId="0" fontId="32" fillId="0" borderId="23" xfId="0" applyFont="1" applyBorder="1" applyAlignment="1" applyProtection="1">
      <alignment vertical="center"/>
      <protection locked="0"/>
    </xf>
    <xf numFmtId="0" fontId="32" fillId="0" borderId="67" xfId="0" applyFont="1" applyBorder="1" applyAlignment="1" applyProtection="1">
      <alignment vertical="center"/>
      <protection locked="0"/>
    </xf>
    <xf numFmtId="0" fontId="32" fillId="0" borderId="65" xfId="0" applyFont="1" applyBorder="1" applyAlignment="1" applyProtection="1">
      <alignment vertical="center" shrinkToFit="1"/>
      <protection locked="0"/>
    </xf>
    <xf numFmtId="0" fontId="32" fillId="0" borderId="0" xfId="0" applyFont="1" applyAlignment="1" applyProtection="1">
      <alignment vertical="center"/>
      <protection locked="0"/>
    </xf>
    <xf numFmtId="0" fontId="42" fillId="0" borderId="0" xfId="0" applyFont="1" applyAlignment="1" applyProtection="1">
      <alignment vertical="center"/>
      <protection locked="0"/>
    </xf>
    <xf numFmtId="0" fontId="32" fillId="0" borderId="92" xfId="0" applyFont="1" applyBorder="1" applyAlignment="1" applyProtection="1">
      <alignment vertical="top" wrapText="1"/>
      <protection locked="0"/>
    </xf>
    <xf numFmtId="0" fontId="39" fillId="0" borderId="94" xfId="0" applyFont="1" applyBorder="1" applyAlignment="1">
      <alignment vertical="center"/>
    </xf>
    <xf numFmtId="0" fontId="32" fillId="0" borderId="94" xfId="0" applyFont="1" applyBorder="1" applyAlignment="1">
      <alignment vertical="center"/>
    </xf>
    <xf numFmtId="0" fontId="32" fillId="0" borderId="95" xfId="0" applyFont="1" applyBorder="1" applyAlignment="1">
      <alignment vertical="center"/>
    </xf>
    <xf numFmtId="0" fontId="32" fillId="0" borderId="96" xfId="0" quotePrefix="1" applyFont="1" applyBorder="1" applyAlignment="1">
      <alignment vertical="center"/>
    </xf>
    <xf numFmtId="0" fontId="32" fillId="10" borderId="0" xfId="0" applyFont="1" applyFill="1" applyBorder="1" applyAlignment="1">
      <alignment vertical="center"/>
    </xf>
    <xf numFmtId="0" fontId="32" fillId="0" borderId="0" xfId="0" applyFont="1" applyBorder="1" applyAlignment="1">
      <alignment horizontal="left" vertical="center"/>
    </xf>
    <xf numFmtId="0" fontId="32" fillId="0" borderId="97" xfId="0" applyFont="1" applyBorder="1" applyAlignment="1">
      <alignment vertical="center"/>
    </xf>
    <xf numFmtId="0" fontId="32" fillId="0" borderId="96" xfId="0" applyFont="1" applyBorder="1" applyAlignment="1">
      <alignment vertical="center"/>
    </xf>
    <xf numFmtId="0" fontId="55" fillId="0" borderId="96" xfId="62" quotePrefix="1" applyFont="1" applyBorder="1" applyAlignment="1">
      <alignment vertical="center"/>
    </xf>
    <xf numFmtId="0" fontId="32" fillId="0" borderId="98" xfId="0" applyFont="1" applyBorder="1" applyAlignment="1">
      <alignment vertical="center"/>
    </xf>
    <xf numFmtId="0" fontId="32" fillId="0" borderId="4" xfId="0" applyFont="1" applyBorder="1" applyAlignment="1">
      <alignment vertical="center"/>
    </xf>
    <xf numFmtId="0" fontId="32" fillId="0" borderId="99" xfId="0" applyFont="1" applyBorder="1" applyAlignment="1">
      <alignment vertical="center"/>
    </xf>
    <xf numFmtId="0" fontId="58" fillId="0" borderId="93" xfId="0" applyFont="1" applyBorder="1" applyAlignment="1">
      <alignment vertical="center"/>
    </xf>
    <xf numFmtId="0" fontId="8" fillId="0" borderId="8" xfId="60" applyBorder="1"/>
    <xf numFmtId="0" fontId="8" fillId="0" borderId="7" xfId="60" applyBorder="1"/>
    <xf numFmtId="0" fontId="8" fillId="0" borderId="36" xfId="60" applyBorder="1"/>
    <xf numFmtId="0" fontId="59" fillId="0" borderId="100" xfId="0" applyFont="1" applyBorder="1" applyAlignment="1">
      <alignment horizontal="left" vertical="center" wrapText="1"/>
    </xf>
    <xf numFmtId="0" fontId="59" fillId="0" borderId="101" xfId="0" applyFont="1" applyBorder="1" applyAlignment="1">
      <alignment horizontal="left" vertical="center" wrapText="1"/>
    </xf>
    <xf numFmtId="0" fontId="61" fillId="0" borderId="0" xfId="196" applyAlignment="1">
      <alignment vertical="center"/>
    </xf>
    <xf numFmtId="0" fontId="51" fillId="0" borderId="0" xfId="61" applyFont="1" applyAlignment="1">
      <alignment vertical="center"/>
    </xf>
    <xf numFmtId="0" fontId="17" fillId="0" borderId="0" xfId="61" applyFont="1" applyAlignment="1">
      <alignment vertical="center"/>
    </xf>
    <xf numFmtId="0" fontId="61" fillId="0" borderId="0" xfId="196"/>
    <xf numFmtId="0" fontId="61" fillId="0" borderId="0" xfId="197"/>
    <xf numFmtId="0" fontId="61" fillId="0" borderId="0" xfId="196" applyAlignment="1">
      <alignment horizontal="center"/>
    </xf>
    <xf numFmtId="0" fontId="33" fillId="0" borderId="0" xfId="196" applyFont="1"/>
    <xf numFmtId="0" fontId="33" fillId="0" borderId="0" xfId="196" applyFont="1" applyBorder="1" applyAlignment="1">
      <alignment wrapText="1"/>
    </xf>
    <xf numFmtId="0" fontId="1" fillId="0" borderId="0" xfId="196" applyFont="1" applyBorder="1" applyAlignment="1">
      <alignment vertical="top" wrapText="1"/>
    </xf>
    <xf numFmtId="0" fontId="1" fillId="16" borderId="1" xfId="196" applyFont="1" applyFill="1" applyBorder="1" applyAlignment="1">
      <alignment horizontal="center" vertical="center" wrapText="1"/>
    </xf>
    <xf numFmtId="0" fontId="61" fillId="16" borderId="8" xfId="196" applyFill="1" applyBorder="1" applyAlignment="1">
      <alignment horizontal="center"/>
    </xf>
    <xf numFmtId="0" fontId="1" fillId="16" borderId="7" xfId="196" applyFont="1" applyFill="1" applyBorder="1" applyAlignment="1">
      <alignment wrapText="1"/>
    </xf>
    <xf numFmtId="0" fontId="4" fillId="0" borderId="1" xfId="196" applyFont="1" applyBorder="1" applyAlignment="1">
      <alignment horizontal="center" vertical="top" wrapText="1"/>
    </xf>
    <xf numFmtId="0" fontId="1" fillId="16" borderId="1" xfId="196" applyFont="1" applyFill="1" applyBorder="1" applyAlignment="1">
      <alignment horizontal="left" wrapText="1"/>
    </xf>
    <xf numFmtId="0" fontId="33" fillId="16" borderId="1" xfId="196" applyFont="1" applyFill="1" applyBorder="1" applyAlignment="1">
      <alignment horizontal="center" wrapText="1"/>
    </xf>
    <xf numFmtId="0" fontId="61" fillId="16" borderId="8" xfId="196" applyFill="1" applyBorder="1" applyAlignment="1">
      <alignment horizontal="center" vertical="center"/>
    </xf>
    <xf numFmtId="0" fontId="1" fillId="16" borderId="7" xfId="196" applyFont="1" applyFill="1" applyBorder="1" applyAlignment="1">
      <alignment horizontal="left" vertical="center" wrapText="1"/>
    </xf>
    <xf numFmtId="0" fontId="61" fillId="0" borderId="0" xfId="196" applyFill="1" applyAlignment="1">
      <alignment horizontal="center"/>
    </xf>
    <xf numFmtId="0" fontId="33" fillId="0" borderId="0" xfId="196" applyFont="1" applyFill="1" applyBorder="1" applyAlignment="1">
      <alignment horizontal="left"/>
    </xf>
    <xf numFmtId="0" fontId="61" fillId="16" borderId="1" xfId="196" applyFill="1" applyBorder="1" applyAlignment="1">
      <alignment horizontal="center" vertical="center" wrapText="1"/>
    </xf>
    <xf numFmtId="0" fontId="63" fillId="16" borderId="1" xfId="196" applyFont="1" applyFill="1" applyBorder="1" applyAlignment="1">
      <alignment horizontal="center" vertical="center" wrapText="1"/>
    </xf>
    <xf numFmtId="0" fontId="61" fillId="16" borderId="1" xfId="196" applyFill="1" applyBorder="1" applyAlignment="1">
      <alignment horizontal="center" vertical="center"/>
    </xf>
    <xf numFmtId="0" fontId="64" fillId="16" borderId="8" xfId="196" applyFont="1" applyFill="1" applyBorder="1" applyAlignment="1">
      <alignment horizontal="center" vertical="center"/>
    </xf>
    <xf numFmtId="0" fontId="4" fillId="16" borderId="7" xfId="196" applyFont="1" applyFill="1" applyBorder="1" applyAlignment="1">
      <alignment horizontal="left" vertical="center"/>
    </xf>
    <xf numFmtId="0" fontId="65" fillId="0" borderId="1" xfId="196" applyFont="1" applyBorder="1" applyAlignment="1">
      <alignment horizontal="center" vertical="center" wrapText="1"/>
    </xf>
    <xf numFmtId="0" fontId="4" fillId="16" borderId="7" xfId="196" applyFont="1" applyFill="1" applyBorder="1" applyAlignment="1">
      <alignment horizontal="left" vertical="center" wrapText="1"/>
    </xf>
    <xf numFmtId="0" fontId="61" fillId="0" borderId="0" xfId="196" applyFill="1" applyBorder="1" applyAlignment="1">
      <alignment horizontal="center" vertical="center"/>
    </xf>
    <xf numFmtId="0" fontId="4" fillId="0" borderId="0" xfId="196" applyFont="1" applyBorder="1" applyAlignment="1">
      <alignment horizontal="left" vertical="center"/>
    </xf>
    <xf numFmtId="0" fontId="61" fillId="0" borderId="0" xfId="196" applyBorder="1" applyAlignment="1">
      <alignment horizontal="left" vertical="center"/>
    </xf>
    <xf numFmtId="0" fontId="61" fillId="0" borderId="0" xfId="196" applyBorder="1" applyAlignment="1">
      <alignment vertical="center"/>
    </xf>
    <xf numFmtId="0" fontId="61" fillId="0" borderId="0" xfId="196" applyBorder="1" applyAlignment="1">
      <alignment horizontal="center" vertical="center"/>
    </xf>
    <xf numFmtId="0" fontId="33" fillId="0" borderId="0" xfId="196" applyFont="1" applyBorder="1"/>
    <xf numFmtId="0" fontId="61" fillId="0" borderId="0" xfId="196" applyBorder="1"/>
    <xf numFmtId="0" fontId="1" fillId="0" borderId="0" xfId="196" applyFont="1"/>
    <xf numFmtId="0" fontId="14" fillId="0" borderId="1" xfId="196" applyFont="1" applyBorder="1" applyAlignment="1">
      <alignment horizontal="center" vertical="center" wrapText="1"/>
    </xf>
    <xf numFmtId="0" fontId="64" fillId="16" borderId="1" xfId="196" applyFont="1" applyFill="1" applyBorder="1" applyAlignment="1">
      <alignment horizontal="center" vertical="center"/>
    </xf>
    <xf numFmtId="0" fontId="1" fillId="0" borderId="1" xfId="196" applyFont="1" applyBorder="1" applyAlignment="1">
      <alignment horizontal="center" vertical="center" wrapText="1"/>
    </xf>
    <xf numFmtId="0" fontId="1" fillId="3" borderId="1" xfId="196" applyFont="1" applyFill="1" applyBorder="1" applyAlignment="1">
      <alignment horizontal="center" vertical="center" wrapText="1"/>
    </xf>
    <xf numFmtId="0" fontId="1" fillId="0" borderId="1" xfId="196" applyFont="1" applyFill="1" applyBorder="1" applyAlignment="1">
      <alignment horizontal="center" vertical="center" wrapText="1"/>
    </xf>
    <xf numFmtId="0" fontId="66" fillId="15" borderId="0" xfId="196" applyFont="1" applyFill="1" applyBorder="1" applyAlignment="1">
      <alignment vertical="center"/>
    </xf>
    <xf numFmtId="0" fontId="67" fillId="15" borderId="0" xfId="196" applyFont="1" applyFill="1" applyBorder="1" applyAlignment="1">
      <alignment vertical="center"/>
    </xf>
    <xf numFmtId="0" fontId="61" fillId="3" borderId="1" xfId="196" applyFill="1" applyBorder="1" applyAlignment="1"/>
    <xf numFmtId="0" fontId="61" fillId="9" borderId="1" xfId="196" applyFill="1" applyBorder="1" applyAlignment="1"/>
    <xf numFmtId="0" fontId="1" fillId="16" borderId="1" xfId="196" applyFont="1" applyFill="1" applyBorder="1" applyAlignment="1">
      <alignment horizontal="left" vertical="center" wrapText="1"/>
    </xf>
    <xf numFmtId="0" fontId="61" fillId="0" borderId="0" xfId="196" applyAlignment="1">
      <alignment horizontal="center" vertical="center"/>
    </xf>
    <xf numFmtId="0" fontId="61" fillId="3" borderId="1" xfId="196" applyFill="1" applyBorder="1" applyAlignment="1">
      <alignment vertical="center" wrapText="1"/>
    </xf>
    <xf numFmtId="0" fontId="33" fillId="16" borderId="1" xfId="196" applyFont="1" applyFill="1" applyBorder="1" applyAlignment="1">
      <alignment vertical="top" wrapText="1"/>
    </xf>
    <xf numFmtId="0" fontId="61" fillId="16" borderId="6" xfId="196" applyFill="1" applyBorder="1" applyAlignment="1">
      <alignment horizontal="center" vertical="center"/>
    </xf>
    <xf numFmtId="0" fontId="37" fillId="0" borderId="0" xfId="196" applyFont="1" applyBorder="1" applyAlignment="1">
      <alignment vertical="top"/>
    </xf>
    <xf numFmtId="0" fontId="37" fillId="0" borderId="0" xfId="196" applyFont="1"/>
    <xf numFmtId="0" fontId="61" fillId="16" borderId="5" xfId="196" applyFill="1" applyBorder="1" applyAlignment="1">
      <alignment horizontal="center" vertical="center"/>
    </xf>
    <xf numFmtId="0" fontId="6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1" fillId="16" borderId="1" xfId="196" applyFont="1" applyFill="1" applyBorder="1" applyAlignment="1">
      <alignment vertical="center" wrapText="1"/>
    </xf>
    <xf numFmtId="0" fontId="4" fillId="16" borderId="1" xfId="196" applyFont="1" applyFill="1" applyBorder="1" applyAlignment="1">
      <alignment vertical="center" wrapText="1"/>
    </xf>
    <xf numFmtId="0" fontId="33" fillId="16" borderId="1" xfId="196" applyFont="1" applyFill="1" applyBorder="1" applyAlignment="1">
      <alignment vertical="center"/>
    </xf>
    <xf numFmtId="0" fontId="33" fillId="0" borderId="0" xfId="196" applyFont="1" applyAlignment="1">
      <alignment vertical="center"/>
    </xf>
    <xf numFmtId="0" fontId="65" fillId="16" borderId="113" xfId="196" applyFont="1" applyFill="1" applyBorder="1" applyAlignment="1">
      <alignment horizontal="center" vertical="center"/>
    </xf>
    <xf numFmtId="0" fontId="65" fillId="16" borderId="114" xfId="196" applyFont="1" applyFill="1" applyBorder="1" applyAlignment="1">
      <alignment horizontal="center" vertical="center"/>
    </xf>
    <xf numFmtId="0" fontId="33" fillId="0" borderId="1" xfId="196" applyFont="1" applyBorder="1" applyAlignment="1">
      <alignment horizontal="center" vertical="center" wrapText="1"/>
    </xf>
    <xf numFmtId="0" fontId="33" fillId="0" borderId="116" xfId="196" applyFont="1" applyBorder="1" applyAlignment="1">
      <alignment horizontal="center" vertical="center" wrapText="1"/>
    </xf>
    <xf numFmtId="0" fontId="33" fillId="0" borderId="118" xfId="196" applyFont="1" applyBorder="1" applyAlignment="1">
      <alignment horizontal="center" vertical="center" wrapText="1"/>
    </xf>
    <xf numFmtId="0" fontId="33" fillId="0" borderId="119" xfId="196" applyFont="1" applyBorder="1" applyAlignment="1">
      <alignment horizontal="center" vertical="center" wrapText="1"/>
    </xf>
    <xf numFmtId="0" fontId="1" fillId="0" borderId="0" xfId="197" applyFont="1" applyAlignment="1">
      <alignment horizontal="left" indent="15"/>
    </xf>
    <xf numFmtId="0" fontId="1" fillId="0" borderId="0" xfId="197" applyFont="1" applyAlignment="1"/>
    <xf numFmtId="0" fontId="1" fillId="0" borderId="0" xfId="197" applyFont="1" applyAlignment="1">
      <alignment horizontal="left" indent="8"/>
    </xf>
    <xf numFmtId="0" fontId="68" fillId="0" borderId="112" xfId="0" applyFont="1" applyFill="1" applyBorder="1" applyAlignment="1">
      <alignment vertical="center"/>
    </xf>
    <xf numFmtId="0" fontId="17" fillId="0" borderId="0" xfId="0" applyFont="1" applyFill="1" applyBorder="1" applyAlignment="1">
      <alignment vertical="center"/>
    </xf>
    <xf numFmtId="0" fontId="70" fillId="0" borderId="2" xfId="0" applyFont="1" applyFill="1" applyBorder="1" applyAlignment="1">
      <alignment vertical="center"/>
    </xf>
    <xf numFmtId="0" fontId="70" fillId="0" borderId="125" xfId="0" applyFont="1" applyFill="1" applyBorder="1" applyAlignment="1">
      <alignment vertical="center"/>
    </xf>
    <xf numFmtId="0" fontId="45" fillId="0" borderId="0" xfId="0" applyFont="1" applyFill="1" applyBorder="1" applyAlignment="1">
      <alignment vertical="center"/>
    </xf>
    <xf numFmtId="0" fontId="72" fillId="0" borderId="0" xfId="0" applyFont="1" applyFill="1" applyBorder="1" applyAlignment="1">
      <alignment vertical="center"/>
    </xf>
    <xf numFmtId="0" fontId="8" fillId="0" borderId="0" xfId="0" applyFont="1" applyFill="1" applyBorder="1" applyAlignment="1">
      <alignment vertical="center"/>
    </xf>
    <xf numFmtId="0" fontId="45" fillId="18" borderId="1" xfId="0" applyFont="1" applyFill="1" applyBorder="1" applyAlignment="1" applyProtection="1">
      <alignment vertical="center"/>
      <protection locked="0"/>
    </xf>
    <xf numFmtId="0" fontId="45" fillId="0" borderId="0" xfId="0" applyFont="1" applyFill="1" applyBorder="1" applyAlignment="1">
      <alignment horizontal="center" vertical="center"/>
    </xf>
    <xf numFmtId="0" fontId="28" fillId="17" borderId="113" xfId="0" applyFont="1" applyFill="1" applyBorder="1" applyAlignment="1" applyProtection="1">
      <alignment horizontal="center" vertical="center"/>
      <protection locked="0"/>
    </xf>
    <xf numFmtId="0" fontId="28" fillId="17" borderId="113" xfId="0" applyFont="1" applyFill="1" applyBorder="1" applyAlignment="1" applyProtection="1">
      <alignment horizontal="center" vertical="center" shrinkToFit="1"/>
      <protection locked="0"/>
    </xf>
    <xf numFmtId="0" fontId="75" fillId="0" borderId="0" xfId="0" applyFont="1" applyFill="1" applyBorder="1" applyAlignment="1">
      <alignment vertical="center"/>
    </xf>
    <xf numFmtId="0" fontId="28" fillId="17" borderId="1" xfId="0" applyFont="1" applyFill="1" applyBorder="1" applyAlignment="1" applyProtection="1">
      <alignment horizontal="center" vertical="center"/>
      <protection locked="0"/>
    </xf>
    <xf numFmtId="0" fontId="28" fillId="17" borderId="1" xfId="0" applyFont="1" applyFill="1" applyBorder="1" applyAlignment="1" applyProtection="1">
      <alignment horizontal="center" vertical="center" shrinkToFit="1"/>
      <protection locked="0"/>
    </xf>
    <xf numFmtId="0" fontId="75" fillId="0" borderId="1" xfId="0" applyFont="1" applyFill="1" applyBorder="1" applyAlignment="1">
      <alignment horizontal="center" vertical="center" wrapText="1"/>
    </xf>
    <xf numFmtId="0" fontId="81" fillId="0" borderId="1" xfId="0" applyFont="1" applyFill="1" applyBorder="1" applyAlignment="1">
      <alignment horizontal="center" vertical="center" wrapText="1"/>
    </xf>
    <xf numFmtId="0" fontId="75" fillId="19" borderId="7" xfId="0" applyFont="1" applyFill="1" applyBorder="1" applyAlignment="1">
      <alignment horizontal="center" vertical="center"/>
    </xf>
    <xf numFmtId="0" fontId="75" fillId="19" borderId="1" xfId="0" applyFont="1" applyFill="1" applyBorder="1" applyAlignment="1">
      <alignment horizontal="center" vertical="center"/>
    </xf>
    <xf numFmtId="0" fontId="28" fillId="19" borderId="1" xfId="0" applyFont="1" applyFill="1" applyBorder="1" applyAlignment="1">
      <alignment horizontal="center" vertical="center" wrapText="1"/>
    </xf>
    <xf numFmtId="0" fontId="75" fillId="0" borderId="116" xfId="0" applyFont="1" applyFill="1" applyBorder="1" applyAlignment="1">
      <alignment horizontal="center" vertical="center" wrapText="1"/>
    </xf>
    <xf numFmtId="0" fontId="75" fillId="0" borderId="0" xfId="0" applyFont="1" applyFill="1" applyBorder="1" applyAlignment="1">
      <alignment horizontal="center" vertical="center"/>
    </xf>
    <xf numFmtId="0" fontId="8" fillId="17" borderId="118" xfId="0" applyFont="1" applyFill="1" applyBorder="1" applyAlignment="1" applyProtection="1">
      <alignment horizontal="center" vertical="center"/>
      <protection locked="0"/>
    </xf>
    <xf numFmtId="0" fontId="82" fillId="19" borderId="119" xfId="0" applyFont="1" applyFill="1" applyBorder="1" applyAlignment="1">
      <alignment horizontal="center" vertical="center"/>
    </xf>
    <xf numFmtId="0" fontId="76" fillId="20" borderId="118" xfId="0" applyFont="1" applyFill="1" applyBorder="1" applyAlignment="1">
      <alignment horizontal="center" vertical="center" wrapText="1"/>
    </xf>
    <xf numFmtId="0" fontId="78" fillId="17" borderId="118" xfId="0" applyFont="1" applyFill="1" applyBorder="1" applyAlignment="1" applyProtection="1">
      <alignment horizontal="center" vertical="center" shrinkToFit="1"/>
      <protection locked="0"/>
    </xf>
    <xf numFmtId="0" fontId="82" fillId="17" borderId="137" xfId="0" applyFont="1" applyFill="1" applyBorder="1" applyAlignment="1" applyProtection="1">
      <alignment horizontal="center" vertical="center"/>
      <protection locked="0"/>
    </xf>
    <xf numFmtId="0" fontId="82" fillId="17" borderId="118" xfId="0" applyFont="1" applyFill="1" applyBorder="1" applyAlignment="1" applyProtection="1">
      <alignment horizontal="center" vertical="center"/>
      <protection locked="0"/>
    </xf>
    <xf numFmtId="0" fontId="74" fillId="19" borderId="118" xfId="0" applyFont="1" applyFill="1" applyBorder="1" applyAlignment="1">
      <alignment horizontal="center" vertical="center"/>
    </xf>
    <xf numFmtId="0" fontId="74" fillId="21" borderId="118" xfId="0" applyFont="1" applyFill="1" applyBorder="1" applyAlignment="1">
      <alignment horizontal="center" vertical="center" wrapText="1"/>
    </xf>
    <xf numFmtId="0" fontId="74" fillId="21" borderId="118" xfId="0" applyFont="1" applyFill="1" applyBorder="1" applyAlignment="1">
      <alignment horizontal="center" vertical="center"/>
    </xf>
    <xf numFmtId="0" fontId="74" fillId="21" borderId="119" xfId="0" applyFont="1" applyFill="1" applyBorder="1" applyAlignment="1">
      <alignment horizontal="center" vertical="center"/>
    </xf>
    <xf numFmtId="0" fontId="82" fillId="0" borderId="0" xfId="0" applyFont="1" applyFill="1" applyBorder="1" applyAlignment="1">
      <alignment vertical="center"/>
    </xf>
    <xf numFmtId="0" fontId="82" fillId="0" borderId="0" xfId="0" applyFont="1" applyFill="1" applyBorder="1" applyAlignment="1">
      <alignment horizontal="center" vertical="center" wrapText="1"/>
    </xf>
    <xf numFmtId="0" fontId="82" fillId="0" borderId="0" xfId="0" applyFont="1" applyFill="1" applyBorder="1" applyAlignment="1">
      <alignment horizontal="center" vertical="center"/>
    </xf>
    <xf numFmtId="0" fontId="74" fillId="0" borderId="0" xfId="0" applyFont="1" applyFill="1" applyBorder="1" applyAlignment="1">
      <alignment horizontal="center" vertical="center"/>
    </xf>
    <xf numFmtId="0" fontId="83" fillId="0" borderId="0" xfId="0" applyFont="1" applyFill="1" applyBorder="1" applyAlignment="1">
      <alignment horizontal="center" vertical="center"/>
    </xf>
    <xf numFmtId="0" fontId="75" fillId="0" borderId="0" xfId="0" applyFont="1" applyFill="1" applyBorder="1" applyAlignment="1">
      <alignment horizontal="center" vertical="center" wrapText="1"/>
    </xf>
    <xf numFmtId="0" fontId="82" fillId="0" borderId="0" xfId="0" applyFont="1" applyFill="1" applyBorder="1" applyAlignment="1">
      <alignment vertical="center" wrapText="1"/>
    </xf>
    <xf numFmtId="0" fontId="75" fillId="19" borderId="37" xfId="0" applyFont="1" applyFill="1" applyBorder="1" applyAlignment="1">
      <alignment horizontal="center" vertical="center" wrapText="1"/>
    </xf>
    <xf numFmtId="0" fontId="75" fillId="19" borderId="1"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8" fillId="23" borderId="1" xfId="0" applyFont="1" applyFill="1" applyBorder="1" applyAlignment="1">
      <alignment horizontal="center" vertical="center" wrapText="1"/>
    </xf>
    <xf numFmtId="0" fontId="8" fillId="0" borderId="115" xfId="0" applyFont="1" applyFill="1" applyBorder="1" applyAlignment="1">
      <alignment vertical="center" wrapText="1"/>
    </xf>
    <xf numFmtId="0" fontId="82" fillId="21" borderId="1" xfId="0" applyFont="1" applyFill="1" applyBorder="1" applyAlignment="1">
      <alignment horizontal="center" vertical="center" wrapText="1"/>
    </xf>
    <xf numFmtId="0" fontId="82" fillId="17" borderId="1" xfId="0" applyFont="1" applyFill="1" applyBorder="1" applyAlignment="1" applyProtection="1">
      <alignment horizontal="center" vertical="center" wrapText="1"/>
      <protection locked="0"/>
    </xf>
    <xf numFmtId="0" fontId="82" fillId="21" borderId="116" xfId="0" applyFont="1" applyFill="1" applyBorder="1" applyAlignment="1">
      <alignment horizontal="center" vertical="center" wrapText="1"/>
    </xf>
    <xf numFmtId="0" fontId="82" fillId="0" borderId="115" xfId="0" applyFont="1" applyFill="1" applyBorder="1" applyAlignment="1">
      <alignment horizontal="center" vertical="center"/>
    </xf>
    <xf numFmtId="0" fontId="82" fillId="17" borderId="1" xfId="0" applyFont="1" applyFill="1" applyBorder="1" applyAlignment="1" applyProtection="1">
      <alignment horizontal="center" vertical="center"/>
      <protection locked="0"/>
    </xf>
    <xf numFmtId="0" fontId="84" fillId="0" borderId="115" xfId="0" applyFont="1" applyFill="1" applyBorder="1" applyAlignment="1">
      <alignment horizontal="center" vertical="center" wrapText="1"/>
    </xf>
    <xf numFmtId="0" fontId="82" fillId="0" borderId="115" xfId="0" applyFont="1" applyFill="1" applyBorder="1" applyAlignment="1" applyProtection="1">
      <alignment vertical="center"/>
      <protection locked="0"/>
    </xf>
    <xf numFmtId="0" fontId="85" fillId="0" borderId="115" xfId="0" applyFont="1" applyFill="1" applyBorder="1" applyAlignment="1">
      <alignment horizontal="center" vertical="center"/>
    </xf>
    <xf numFmtId="0" fontId="8" fillId="0" borderId="117" xfId="0" applyFont="1" applyFill="1" applyBorder="1" applyAlignment="1">
      <alignment horizontal="center" vertical="center"/>
    </xf>
    <xf numFmtId="1" fontId="1" fillId="0" borderId="0" xfId="1" applyNumberFormat="1" applyFont="1" applyFill="1" applyBorder="1" applyAlignment="1">
      <alignment horizontal="left" vertical="center"/>
    </xf>
    <xf numFmtId="0" fontId="74" fillId="0" borderId="1" xfId="0" applyFont="1" applyFill="1" applyBorder="1" applyAlignment="1">
      <alignment horizontal="center" vertical="center"/>
    </xf>
    <xf numFmtId="0" fontId="74" fillId="19" borderId="1" xfId="0" applyFont="1" applyFill="1" applyBorder="1" applyAlignment="1">
      <alignment horizontal="center" vertical="center"/>
    </xf>
    <xf numFmtId="1" fontId="74" fillId="0" borderId="1" xfId="0" applyNumberFormat="1" applyFont="1" applyFill="1" applyBorder="1" applyAlignment="1">
      <alignment horizontal="center" vertical="center"/>
    </xf>
    <xf numFmtId="0" fontId="74" fillId="19" borderId="117" xfId="0" applyFont="1" applyFill="1" applyBorder="1" applyAlignment="1">
      <alignment horizontal="center" vertical="center"/>
    </xf>
    <xf numFmtId="0" fontId="87" fillId="0" borderId="0" xfId="0" applyFont="1" applyFill="1" applyBorder="1" applyAlignment="1">
      <alignment vertical="center"/>
    </xf>
    <xf numFmtId="0" fontId="75" fillId="0" borderId="0" xfId="0" applyFont="1" applyFill="1" applyBorder="1" applyAlignment="1">
      <alignment vertical="center" wrapText="1"/>
    </xf>
    <xf numFmtId="0" fontId="88" fillId="17" borderId="92" xfId="0" applyFont="1" applyFill="1" applyBorder="1" applyAlignment="1" applyProtection="1">
      <alignment vertical="center"/>
      <protection locked="0"/>
    </xf>
    <xf numFmtId="0" fontId="82" fillId="17" borderId="92" xfId="0" applyFont="1" applyFill="1" applyBorder="1" applyAlignment="1" applyProtection="1">
      <alignment vertical="center"/>
      <protection locked="0"/>
    </xf>
    <xf numFmtId="0" fontId="17" fillId="17" borderId="92" xfId="0" applyFont="1" applyFill="1" applyBorder="1" applyAlignment="1" applyProtection="1">
      <alignment vertical="center"/>
      <protection locked="0"/>
    </xf>
    <xf numFmtId="0" fontId="74" fillId="0" borderId="1" xfId="0" quotePrefix="1" applyFont="1" applyFill="1" applyBorder="1" applyAlignment="1">
      <alignment horizontal="center" vertical="center"/>
    </xf>
    <xf numFmtId="0" fontId="17" fillId="0" borderId="1" xfId="0" applyFont="1" applyFill="1" applyBorder="1" applyAlignment="1">
      <alignment horizontal="center" vertical="center"/>
    </xf>
    <xf numFmtId="0" fontId="74" fillId="0" borderId="1" xfId="0" quotePrefix="1" applyFont="1" applyFill="1" applyBorder="1" applyAlignment="1">
      <alignment vertical="center"/>
    </xf>
    <xf numFmtId="0" fontId="74" fillId="21" borderId="1" xfId="0" applyFont="1" applyFill="1" applyBorder="1" applyAlignment="1">
      <alignment horizontal="center" vertical="center"/>
    </xf>
    <xf numFmtId="0" fontId="74" fillId="0" borderId="1" xfId="0" applyFont="1" applyFill="1" applyBorder="1" applyAlignment="1">
      <alignment vertical="center"/>
    </xf>
    <xf numFmtId="0" fontId="82" fillId="17" borderId="1" xfId="0" applyFont="1" applyFill="1" applyBorder="1" applyAlignment="1" applyProtection="1">
      <alignment vertical="center"/>
      <protection locked="0"/>
    </xf>
    <xf numFmtId="0" fontId="88" fillId="0" borderId="0" xfId="0" applyFont="1" applyFill="1" applyBorder="1" applyAlignment="1">
      <alignment vertical="center"/>
    </xf>
    <xf numFmtId="0" fontId="89" fillId="0" borderId="0" xfId="0" applyFont="1" applyFill="1" applyBorder="1" applyAlignment="1">
      <alignment horizontal="left" vertical="center"/>
    </xf>
    <xf numFmtId="0" fontId="89" fillId="0" borderId="0" xfId="0" quotePrefix="1" applyFont="1" applyFill="1" applyBorder="1" applyAlignment="1">
      <alignment horizontal="left" vertical="center"/>
    </xf>
    <xf numFmtId="0" fontId="8" fillId="22" borderId="0" xfId="0" applyFont="1" applyFill="1" applyBorder="1" applyAlignment="1">
      <alignment vertical="center"/>
    </xf>
    <xf numFmtId="0" fontId="45" fillId="0" borderId="0" xfId="0" quotePrefix="1" applyFont="1" applyFill="1" applyBorder="1" applyAlignment="1">
      <alignment vertical="center"/>
    </xf>
    <xf numFmtId="0" fontId="82" fillId="0" borderId="0" xfId="0" applyFont="1" applyFill="1" applyBorder="1"/>
    <xf numFmtId="0" fontId="91" fillId="0" borderId="1" xfId="2" applyFont="1" applyFill="1" applyBorder="1" applyAlignment="1">
      <alignment horizontal="left" vertical="center"/>
    </xf>
    <xf numFmtId="0" fontId="92" fillId="0" borderId="1" xfId="2" applyFont="1" applyFill="1" applyBorder="1" applyAlignment="1">
      <alignment horizontal="left" vertical="center"/>
    </xf>
    <xf numFmtId="0" fontId="93" fillId="16" borderId="1" xfId="196" applyFont="1" applyFill="1" applyBorder="1" applyAlignment="1">
      <alignment horizontal="center" vertical="center" wrapText="1"/>
    </xf>
    <xf numFmtId="49" fontId="14" fillId="0" borderId="7" xfId="198" applyNumberFormat="1" applyFont="1" applyFill="1" applyBorder="1" applyAlignment="1">
      <alignment horizontal="center" vertical="center"/>
    </xf>
    <xf numFmtId="0" fontId="14" fillId="0" borderId="1" xfId="196" applyFont="1" applyFill="1" applyBorder="1" applyAlignment="1">
      <alignment horizontal="center" vertical="center" wrapText="1"/>
    </xf>
    <xf numFmtId="14" fontId="65" fillId="0" borderId="1" xfId="196" applyNumberFormat="1" applyFont="1" applyBorder="1" applyAlignment="1">
      <alignment horizontal="center" vertical="center"/>
    </xf>
    <xf numFmtId="14" fontId="14" fillId="0" borderId="1" xfId="1" applyNumberFormat="1" applyFont="1" applyFill="1" applyBorder="1" applyAlignment="1">
      <alignment horizontal="center" vertical="center"/>
    </xf>
    <xf numFmtId="14" fontId="14" fillId="0" borderId="1" xfId="1" quotePrefix="1" applyNumberFormat="1" applyFont="1" applyFill="1" applyBorder="1" applyAlignment="1">
      <alignment horizontal="center" vertical="center"/>
    </xf>
    <xf numFmtId="0" fontId="1" fillId="16" borderId="1" xfId="196" applyFont="1" applyFill="1" applyBorder="1" applyAlignment="1">
      <alignment horizontal="center" vertical="center" wrapText="1"/>
    </xf>
    <xf numFmtId="0" fontId="34" fillId="0" borderId="0" xfId="196" applyFont="1" applyAlignment="1">
      <alignment vertical="center" wrapText="1"/>
    </xf>
    <xf numFmtId="0" fontId="33" fillId="16" borderId="0" xfId="196" applyFont="1" applyFill="1" applyAlignment="1">
      <alignment vertical="center" wrapText="1"/>
    </xf>
    <xf numFmtId="0" fontId="17" fillId="0" borderId="0" xfId="61" applyFont="1" applyAlignment="1">
      <alignment vertical="center" wrapText="1"/>
    </xf>
    <xf numFmtId="0" fontId="61" fillId="0" borderId="0" xfId="196" applyFont="1" applyAlignment="1">
      <alignment wrapText="1"/>
    </xf>
    <xf numFmtId="0" fontId="33" fillId="0" borderId="0" xfId="196" applyFont="1" applyFill="1" applyAlignment="1">
      <alignment wrapText="1"/>
    </xf>
    <xf numFmtId="0" fontId="61" fillId="0" borderId="0" xfId="196" applyAlignment="1">
      <alignment wrapText="1"/>
    </xf>
    <xf numFmtId="0" fontId="61" fillId="0" borderId="0" xfId="196" applyBorder="1" applyAlignment="1">
      <alignment horizontal="center" vertical="center" wrapText="1"/>
    </xf>
    <xf numFmtId="0" fontId="61" fillId="0" borderId="0" xfId="196" applyBorder="1" applyAlignment="1">
      <alignment wrapText="1"/>
    </xf>
    <xf numFmtId="0" fontId="67" fillId="15" borderId="0" xfId="196" applyFont="1" applyFill="1" applyBorder="1" applyAlignment="1">
      <alignment vertical="center" wrapText="1"/>
    </xf>
    <xf numFmtId="0" fontId="61" fillId="3" borderId="1" xfId="196" applyFill="1" applyBorder="1" applyAlignment="1">
      <alignment wrapText="1"/>
    </xf>
    <xf numFmtId="0" fontId="61" fillId="0" borderId="0" xfId="196" applyAlignment="1">
      <alignment vertical="center" wrapText="1"/>
    </xf>
    <xf numFmtId="0" fontId="61" fillId="0" borderId="0" xfId="197" applyAlignment="1">
      <alignment wrapText="1"/>
    </xf>
    <xf numFmtId="0" fontId="4" fillId="0" borderId="1" xfId="196" applyFont="1" applyBorder="1" applyAlignment="1">
      <alignment horizontal="center" vertical="center" wrapText="1"/>
    </xf>
    <xf numFmtId="0" fontId="4" fillId="0" borderId="1" xfId="196" applyFont="1" applyFill="1" applyBorder="1" applyAlignment="1">
      <alignment horizontal="center" vertical="center" wrapText="1"/>
    </xf>
    <xf numFmtId="0" fontId="64" fillId="0" borderId="1" xfId="196" applyFont="1" applyBorder="1" applyAlignment="1">
      <alignment horizontal="center" vertical="center" wrapText="1"/>
    </xf>
    <xf numFmtId="0" fontId="61" fillId="16" borderId="8" xfId="196" applyFont="1" applyFill="1" applyBorder="1" applyAlignment="1">
      <alignment horizontal="center" vertical="center"/>
    </xf>
    <xf numFmtId="0" fontId="61" fillId="16" borderId="7" xfId="196" applyFont="1" applyFill="1" applyBorder="1" applyAlignment="1">
      <alignment vertical="center" wrapText="1"/>
    </xf>
    <xf numFmtId="0" fontId="98" fillId="0" borderId="1" xfId="196" applyFont="1" applyBorder="1" applyAlignment="1">
      <alignment horizontal="center" vertical="center" wrapText="1"/>
    </xf>
    <xf numFmtId="0" fontId="99" fillId="0" borderId="0" xfId="196" applyFont="1" applyAlignment="1">
      <alignment vertical="center"/>
    </xf>
    <xf numFmtId="0" fontId="33" fillId="0" borderId="118" xfId="196" applyFont="1" applyFill="1" applyBorder="1" applyAlignment="1">
      <alignment horizontal="center" vertical="center" wrapText="1"/>
    </xf>
    <xf numFmtId="0" fontId="61" fillId="0" borderId="0" xfId="196" applyFill="1" applyAlignment="1">
      <alignment vertical="center"/>
    </xf>
    <xf numFmtId="0" fontId="33" fillId="16" borderId="1" xfId="196" applyFont="1" applyFill="1" applyBorder="1" applyAlignment="1">
      <alignment horizontal="center" vertical="center" wrapText="1"/>
    </xf>
    <xf numFmtId="0" fontId="64" fillId="16" borderId="1" xfId="196" quotePrefix="1" applyFont="1" applyFill="1" applyBorder="1" applyAlignment="1">
      <alignment horizontal="center" vertical="center"/>
    </xf>
    <xf numFmtId="0" fontId="33" fillId="0" borderId="0" xfId="197" applyFont="1"/>
    <xf numFmtId="0" fontId="34" fillId="0" borderId="0" xfId="197" applyFont="1"/>
    <xf numFmtId="0" fontId="1" fillId="16" borderId="1"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7" xfId="196" applyFont="1" applyFill="1" applyBorder="1" applyAlignment="1">
      <alignment horizontal="center" vertical="center"/>
    </xf>
    <xf numFmtId="0" fontId="14" fillId="0" borderId="1" xfId="196" applyFont="1" applyBorder="1" applyAlignment="1">
      <alignment horizontal="center" vertical="center" wrapText="1"/>
    </xf>
    <xf numFmtId="0" fontId="33" fillId="16" borderId="1" xfId="196" applyFont="1" applyFill="1" applyBorder="1" applyAlignment="1">
      <alignment horizontal="center" vertical="top" wrapText="1"/>
    </xf>
    <xf numFmtId="0" fontId="14" fillId="0" borderId="1" xfId="196" applyFont="1" applyBorder="1" applyAlignment="1">
      <alignment horizontal="center" vertical="top" wrapText="1"/>
    </xf>
    <xf numFmtId="0" fontId="61" fillId="0" borderId="0" xfId="196" applyAlignment="1">
      <alignment horizontal="center"/>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0" borderId="1" xfId="196" applyFont="1" applyFill="1" applyBorder="1" applyAlignment="1">
      <alignment horizontal="center" vertical="center" wrapText="1"/>
    </xf>
    <xf numFmtId="0" fontId="54" fillId="0" borderId="0" xfId="0" applyFont="1" applyAlignment="1">
      <alignment horizontal="center" vertical="center"/>
    </xf>
    <xf numFmtId="0" fontId="32" fillId="0" borderId="27" xfId="0" applyFont="1" applyBorder="1" applyAlignment="1" applyProtection="1">
      <alignment horizontal="center" vertical="center"/>
      <protection locked="0"/>
    </xf>
    <xf numFmtId="0" fontId="32" fillId="0" borderId="70" xfId="0" applyFont="1" applyBorder="1" applyAlignment="1">
      <alignment horizontal="center" vertical="center"/>
    </xf>
    <xf numFmtId="0" fontId="32" fillId="0" borderId="29" xfId="0" applyFont="1" applyBorder="1" applyAlignment="1" applyProtection="1">
      <alignment horizontal="center" vertical="center"/>
      <protection locked="0"/>
    </xf>
    <xf numFmtId="0" fontId="32" fillId="0" borderId="30" xfId="0" applyFont="1" applyBorder="1" applyAlignment="1" applyProtection="1">
      <alignment horizontal="center" vertical="center"/>
      <protection locked="0"/>
    </xf>
    <xf numFmtId="0" fontId="32" fillId="0" borderId="63" xfId="0" applyFont="1" applyBorder="1" applyAlignment="1" applyProtection="1">
      <alignment horizontal="center" vertical="center"/>
      <protection locked="0"/>
    </xf>
    <xf numFmtId="0" fontId="32" fillId="0" borderId="64" xfId="0" applyFont="1" applyBorder="1" applyAlignment="1" applyProtection="1">
      <alignment horizontal="center" vertical="center"/>
      <protection locked="0"/>
    </xf>
    <xf numFmtId="0" fontId="32" fillId="0" borderId="77" xfId="0" applyFont="1" applyBorder="1" applyAlignment="1">
      <alignment horizontal="center" vertical="center"/>
    </xf>
    <xf numFmtId="0" fontId="32" fillId="0" borderId="8" xfId="0" applyFont="1" applyBorder="1" applyAlignment="1">
      <alignment horizontal="center" vertical="center" shrinkToFit="1"/>
    </xf>
    <xf numFmtId="0" fontId="32" fillId="0" borderId="3" xfId="0" applyFont="1" applyBorder="1" applyAlignment="1">
      <alignment horizontal="center" vertical="center" shrinkToFit="1"/>
    </xf>
    <xf numFmtId="0" fontId="32" fillId="0" borderId="3" xfId="0" applyFont="1" applyBorder="1" applyAlignment="1" applyProtection="1">
      <alignment horizontal="left" vertical="center"/>
      <protection locked="0"/>
    </xf>
    <xf numFmtId="0" fontId="32" fillId="0" borderId="7" xfId="0" applyFont="1" applyBorder="1" applyAlignment="1" applyProtection="1">
      <alignment horizontal="left" vertical="center"/>
      <protection locked="0"/>
    </xf>
    <xf numFmtId="0" fontId="32" fillId="0" borderId="1" xfId="0" applyFont="1" applyBorder="1" applyAlignment="1" applyProtection="1">
      <alignment horizontal="left" vertical="center" shrinkToFit="1"/>
      <protection locked="0"/>
    </xf>
    <xf numFmtId="0" fontId="39" fillId="0" borderId="1" xfId="0" applyFont="1" applyFill="1" applyBorder="1" applyAlignment="1" applyProtection="1">
      <alignment horizontal="left" vertical="center"/>
      <protection locked="0"/>
    </xf>
    <xf numFmtId="0" fontId="40" fillId="0" borderId="1" xfId="0" applyFont="1" applyBorder="1" applyAlignment="1">
      <alignment horizontal="center" vertical="center" wrapText="1"/>
    </xf>
    <xf numFmtId="0" fontId="39" fillId="0" borderId="1" xfId="0" applyFont="1" applyBorder="1" applyAlignment="1">
      <alignment horizontal="center" vertical="center"/>
    </xf>
    <xf numFmtId="0" fontId="43" fillId="0" borderId="1" xfId="0" applyFont="1" applyBorder="1" applyAlignment="1">
      <alignment horizontal="center" vertical="center" wrapText="1"/>
    </xf>
    <xf numFmtId="0" fontId="41" fillId="0" borderId="8" xfId="0" applyFont="1" applyBorder="1" applyAlignment="1">
      <alignment horizontal="center" vertical="center" wrapText="1"/>
    </xf>
    <xf numFmtId="0" fontId="40" fillId="0" borderId="46" xfId="0" applyFont="1" applyBorder="1" applyAlignment="1">
      <alignment horizontal="center" vertical="center"/>
    </xf>
    <xf numFmtId="0" fontId="40" fillId="0" borderId="47" xfId="0" applyFont="1" applyBorder="1" applyAlignment="1">
      <alignment horizontal="center" vertical="center"/>
    </xf>
    <xf numFmtId="0" fontId="39" fillId="0" borderId="47" xfId="0" applyFont="1" applyBorder="1" applyAlignment="1">
      <alignment horizontal="center" vertical="center" shrinkToFit="1"/>
    </xf>
    <xf numFmtId="0" fontId="39" fillId="0" borderId="48" xfId="0" applyFont="1" applyBorder="1" applyAlignment="1">
      <alignment horizontal="center" vertical="center" shrinkToFit="1"/>
    </xf>
    <xf numFmtId="0" fontId="32" fillId="0" borderId="8" xfId="0" applyFont="1" applyBorder="1" applyAlignment="1">
      <alignment horizontal="right" vertical="center"/>
    </xf>
    <xf numFmtId="0" fontId="32" fillId="0" borderId="3" xfId="0" applyFont="1" applyBorder="1" applyAlignment="1">
      <alignment horizontal="right" vertical="center"/>
    </xf>
    <xf numFmtId="0" fontId="38" fillId="0" borderId="11" xfId="0" quotePrefix="1" applyFont="1" applyBorder="1" applyAlignment="1" applyProtection="1">
      <alignment horizontal="center" vertical="center" shrinkToFit="1"/>
      <protection locked="0"/>
    </xf>
    <xf numFmtId="0" fontId="38" fillId="0" borderId="11" xfId="0" applyFont="1" applyBorder="1" applyAlignment="1" applyProtection="1">
      <alignment horizontal="center" vertical="center" shrinkToFit="1"/>
      <protection locked="0"/>
    </xf>
    <xf numFmtId="0" fontId="39" fillId="0" borderId="1" xfId="0" applyFont="1" applyBorder="1" applyAlignment="1">
      <alignment horizontal="center" vertical="center" shrinkToFit="1"/>
    </xf>
    <xf numFmtId="0" fontId="32" fillId="0" borderId="9" xfId="0" applyFont="1" applyBorder="1" applyAlignment="1" applyProtection="1">
      <alignment horizontal="center" vertical="center" shrinkToFit="1"/>
      <protection locked="0"/>
    </xf>
    <xf numFmtId="0" fontId="32" fillId="0" borderId="10" xfId="0" applyFont="1" applyBorder="1" applyAlignment="1" applyProtection="1">
      <alignment horizontal="center" vertical="center" shrinkToFit="1"/>
      <protection locked="0"/>
    </xf>
    <xf numFmtId="0" fontId="32" fillId="0" borderId="11" xfId="0" applyFont="1" applyBorder="1" applyAlignment="1" applyProtection="1">
      <alignment horizontal="center" vertical="center" shrinkToFit="1"/>
      <protection locked="0"/>
    </xf>
    <xf numFmtId="0" fontId="32" fillId="0" borderId="12" xfId="0" applyFont="1" applyBorder="1" applyAlignment="1" applyProtection="1">
      <alignment horizontal="center" vertical="center" shrinkToFit="1"/>
      <protection locked="0"/>
    </xf>
    <xf numFmtId="0" fontId="32" fillId="0" borderId="19" xfId="0" applyFont="1" applyBorder="1" applyAlignment="1" applyProtection="1">
      <alignment horizontal="center" vertical="center" shrinkToFit="1"/>
      <protection locked="0"/>
    </xf>
    <xf numFmtId="0" fontId="32" fillId="0" borderId="27" xfId="0" applyFont="1" applyBorder="1" applyAlignment="1" applyProtection="1">
      <alignment horizontal="center" vertical="center" shrinkToFit="1"/>
      <protection locked="0"/>
    </xf>
    <xf numFmtId="0" fontId="32" fillId="0" borderId="28" xfId="0" applyFont="1" applyBorder="1" applyAlignment="1" applyProtection="1">
      <alignment horizontal="center" vertical="center" shrinkToFit="1"/>
      <protection locked="0"/>
    </xf>
    <xf numFmtId="0" fontId="32" fillId="0" borderId="20" xfId="0" applyFont="1" applyBorder="1" applyAlignment="1" applyProtection="1">
      <alignment horizontal="center" vertical="center" shrinkToFit="1"/>
      <protection locked="0"/>
    </xf>
    <xf numFmtId="0" fontId="32" fillId="0" borderId="29" xfId="0" applyFont="1" applyBorder="1" applyAlignment="1" applyProtection="1">
      <alignment horizontal="center" vertical="center" shrinkToFit="1"/>
      <protection locked="0"/>
    </xf>
    <xf numFmtId="0" fontId="32" fillId="0" borderId="30" xfId="0" applyFont="1" applyBorder="1" applyAlignment="1" applyProtection="1">
      <alignment horizontal="center" vertical="center" shrinkToFit="1"/>
      <protection locked="0"/>
    </xf>
    <xf numFmtId="0" fontId="32" fillId="0" borderId="9" xfId="0" applyFont="1" applyBorder="1" applyAlignment="1" applyProtection="1">
      <alignment horizontal="left" vertical="center" shrinkToFit="1"/>
      <protection locked="0"/>
    </xf>
    <xf numFmtId="0" fontId="32" fillId="0" borderId="10" xfId="0" applyFont="1" applyBorder="1" applyAlignment="1" applyProtection="1">
      <alignment horizontal="left" vertical="center" shrinkToFit="1"/>
      <protection locked="0"/>
    </xf>
    <xf numFmtId="0" fontId="32" fillId="0" borderId="11" xfId="0" applyFont="1" applyBorder="1" applyAlignment="1" applyProtection="1">
      <alignment horizontal="left" vertical="center" shrinkToFit="1"/>
      <protection locked="0"/>
    </xf>
    <xf numFmtId="0" fontId="32" fillId="0" borderId="12" xfId="0" applyFont="1" applyBorder="1" applyAlignment="1" applyProtection="1">
      <alignment horizontal="left" vertical="center" shrinkToFit="1"/>
      <protection locked="0"/>
    </xf>
    <xf numFmtId="0" fontId="38" fillId="0" borderId="10" xfId="0" quotePrefix="1" applyFont="1" applyBorder="1" applyAlignment="1" applyProtection="1">
      <alignment horizontal="center" vertical="center" shrinkToFit="1"/>
      <protection locked="0"/>
    </xf>
    <xf numFmtId="0" fontId="38" fillId="0" borderId="10" xfId="0" applyFont="1" applyBorder="1" applyAlignment="1" applyProtection="1">
      <alignment horizontal="center" vertical="center" shrinkToFit="1"/>
      <protection locked="0"/>
    </xf>
    <xf numFmtId="14" fontId="38" fillId="0" borderId="10" xfId="0" applyNumberFormat="1" applyFont="1" applyBorder="1" applyAlignment="1" applyProtection="1">
      <alignment horizontal="center" vertical="center" shrinkToFit="1"/>
      <protection locked="0"/>
    </xf>
    <xf numFmtId="14" fontId="38" fillId="0" borderId="9" xfId="0" applyNumberFormat="1" applyFont="1" applyBorder="1" applyAlignment="1" applyProtection="1">
      <alignment horizontal="center" vertical="center" shrinkToFit="1"/>
      <protection locked="0"/>
    </xf>
    <xf numFmtId="0" fontId="38" fillId="0" borderId="9" xfId="0" applyFont="1" applyBorder="1" applyAlignment="1" applyProtection="1">
      <alignment horizontal="center" vertical="center" shrinkToFit="1"/>
      <protection locked="0"/>
    </xf>
    <xf numFmtId="14" fontId="38" fillId="0" borderId="9" xfId="0" quotePrefix="1" applyNumberFormat="1" applyFont="1" applyBorder="1" applyAlignment="1" applyProtection="1">
      <alignment horizontal="center" vertical="center" shrinkToFit="1"/>
      <protection locked="0"/>
    </xf>
    <xf numFmtId="0" fontId="32" fillId="0" borderId="55" xfId="0" applyFont="1" applyBorder="1" applyAlignment="1">
      <alignment horizontal="center" vertical="center"/>
    </xf>
    <xf numFmtId="0" fontId="32" fillId="0" borderId="30" xfId="0" applyFont="1" applyBorder="1" applyAlignment="1">
      <alignment horizontal="center" vertical="center"/>
    </xf>
    <xf numFmtId="0" fontId="32" fillId="0" borderId="69" xfId="0" applyFont="1" applyBorder="1" applyAlignment="1">
      <alignment horizontal="center" vertical="center"/>
    </xf>
    <xf numFmtId="0" fontId="32" fillId="0" borderId="71" xfId="0" applyFont="1" applyBorder="1" applyAlignment="1">
      <alignment horizontal="center" vertical="center"/>
    </xf>
    <xf numFmtId="0" fontId="32" fillId="0" borderId="0" xfId="0" applyFont="1" applyBorder="1" applyAlignment="1">
      <alignment horizontal="center" vertical="center" shrinkToFit="1"/>
    </xf>
    <xf numFmtId="14" fontId="38" fillId="0" borderId="12" xfId="0" applyNumberFormat="1" applyFont="1" applyBorder="1" applyAlignment="1" applyProtection="1">
      <alignment horizontal="center" vertical="center" shrinkToFit="1"/>
      <protection locked="0"/>
    </xf>
    <xf numFmtId="0" fontId="38" fillId="0" borderId="12" xfId="0" applyFont="1" applyBorder="1" applyAlignment="1" applyProtection="1">
      <alignment horizontal="center" vertical="center" shrinkToFit="1"/>
      <protection locked="0"/>
    </xf>
    <xf numFmtId="0" fontId="39" fillId="0" borderId="5" xfId="0" applyFont="1" applyBorder="1" applyAlignment="1">
      <alignment horizontal="center" vertical="center" shrinkToFit="1"/>
    </xf>
    <xf numFmtId="0" fontId="39" fillId="0" borderId="6" xfId="0" applyFont="1" applyBorder="1" applyAlignment="1">
      <alignment horizontal="center" vertical="center" shrinkToFit="1"/>
    </xf>
    <xf numFmtId="0" fontId="32" fillId="0" borderId="28" xfId="0" applyFont="1" applyBorder="1" applyAlignment="1" applyProtection="1">
      <alignment horizontal="center" vertical="center"/>
      <protection locked="0"/>
    </xf>
    <xf numFmtId="0" fontId="40" fillId="0" borderId="33" xfId="0" applyFont="1" applyBorder="1" applyAlignment="1">
      <alignment horizontal="center" vertical="center" wrapText="1"/>
    </xf>
    <xf numFmtId="0" fontId="40" fillId="0" borderId="34" xfId="0" applyFont="1" applyBorder="1" applyAlignment="1">
      <alignment horizontal="center" vertical="center" wrapText="1"/>
    </xf>
    <xf numFmtId="0" fontId="32" fillId="0" borderId="12" xfId="0" applyFont="1" applyBorder="1" applyAlignment="1">
      <alignment horizontal="left" vertical="center"/>
    </xf>
    <xf numFmtId="0" fontId="32" fillId="0" borderId="84" xfId="0" applyFont="1" applyBorder="1" applyAlignment="1">
      <alignment horizontal="left" vertical="center"/>
    </xf>
    <xf numFmtId="0" fontId="32" fillId="0" borderId="85" xfId="0" applyFont="1" applyBorder="1" applyAlignment="1">
      <alignment horizontal="left" vertical="center"/>
    </xf>
    <xf numFmtId="0" fontId="32" fillId="0" borderId="10" xfId="0" applyFont="1" applyBorder="1" applyAlignment="1">
      <alignment horizontal="left" vertical="center"/>
    </xf>
    <xf numFmtId="0" fontId="32" fillId="0" borderId="11" xfId="0" applyFont="1" applyBorder="1" applyAlignment="1">
      <alignment horizontal="left" vertical="center"/>
    </xf>
    <xf numFmtId="0" fontId="40" fillId="0" borderId="1" xfId="0" applyFont="1" applyBorder="1" applyAlignment="1">
      <alignment horizontal="center" vertical="center" shrinkToFit="1"/>
    </xf>
    <xf numFmtId="0" fontId="40" fillId="0" borderId="1" xfId="0" applyFont="1" applyBorder="1" applyAlignment="1" applyProtection="1">
      <alignment horizontal="center" vertical="center" shrinkToFit="1"/>
      <protection locked="0"/>
    </xf>
    <xf numFmtId="0" fontId="39" fillId="0" borderId="1" xfId="0" applyFont="1" applyBorder="1" applyAlignment="1">
      <alignment horizontal="left" vertical="center"/>
    </xf>
    <xf numFmtId="0" fontId="32" fillId="0" borderId="9" xfId="0" applyFont="1" applyBorder="1" applyAlignment="1">
      <alignment horizontal="left" vertical="center"/>
    </xf>
    <xf numFmtId="0" fontId="56" fillId="0" borderId="96" xfId="62" applyFont="1" applyBorder="1" applyAlignment="1">
      <alignment horizontal="left" vertical="center" wrapText="1"/>
    </xf>
    <xf numFmtId="0" fontId="56" fillId="0" borderId="0" xfId="62" applyFont="1" applyBorder="1" applyAlignment="1">
      <alignment horizontal="left" vertical="center" wrapText="1"/>
    </xf>
    <xf numFmtId="0" fontId="56" fillId="0" borderId="97" xfId="62" applyFont="1" applyBorder="1" applyAlignment="1">
      <alignment horizontal="left" vertical="center" wrapText="1"/>
    </xf>
    <xf numFmtId="0" fontId="32" fillId="0" borderId="20" xfId="0" applyFont="1" applyBorder="1" applyAlignment="1">
      <alignment horizontal="center" vertical="center" shrinkToFit="1"/>
    </xf>
    <xf numFmtId="0" fontId="32" fillId="0" borderId="29" xfId="0" applyFont="1" applyBorder="1" applyAlignment="1">
      <alignment horizontal="center" vertical="center" shrinkToFit="1"/>
    </xf>
    <xf numFmtId="0" fontId="32" fillId="0" borderId="30" xfId="0" applyFont="1" applyBorder="1" applyAlignment="1">
      <alignment horizontal="center" vertical="center" shrinkToFit="1"/>
    </xf>
    <xf numFmtId="0" fontId="32" fillId="0" borderId="21" xfId="0" applyFont="1" applyBorder="1" applyAlignment="1" applyProtection="1">
      <alignment horizontal="center" vertical="center" shrinkToFit="1"/>
      <protection locked="0"/>
    </xf>
    <xf numFmtId="0" fontId="32" fillId="0" borderId="63" xfId="0" applyFont="1" applyBorder="1" applyAlignment="1" applyProtection="1">
      <alignment horizontal="center" vertical="center" shrinkToFit="1"/>
      <protection locked="0"/>
    </xf>
    <xf numFmtId="0" fontId="32" fillId="0" borderId="64" xfId="0" applyFont="1" applyBorder="1" applyAlignment="1" applyProtection="1">
      <alignment horizontal="center" vertical="center" shrinkToFit="1"/>
      <protection locked="0"/>
    </xf>
    <xf numFmtId="0" fontId="39" fillId="0" borderId="0" xfId="0" applyFont="1" applyAlignment="1">
      <alignment horizontal="center" vertical="center" shrinkToFit="1"/>
    </xf>
    <xf numFmtId="0" fontId="38" fillId="0" borderId="9" xfId="0" quotePrefix="1" applyFont="1" applyBorder="1" applyAlignment="1" applyProtection="1">
      <alignment horizontal="center" vertical="center" shrinkToFit="1"/>
      <protection locked="0"/>
    </xf>
    <xf numFmtId="0" fontId="38" fillId="0" borderId="12" xfId="0" quotePrefix="1" applyFont="1" applyBorder="1" applyAlignment="1" applyProtection="1">
      <alignment horizontal="center" vertical="center" shrinkToFit="1"/>
      <protection locked="0"/>
    </xf>
    <xf numFmtId="0" fontId="40" fillId="0" borderId="36" xfId="0" applyFont="1" applyBorder="1" applyAlignment="1">
      <alignment horizontal="center" vertical="center" wrapText="1"/>
    </xf>
    <xf numFmtId="0" fontId="40" fillId="0" borderId="37"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39" xfId="0" applyFont="1" applyBorder="1" applyAlignment="1">
      <alignment horizontal="center" vertical="center" wrapText="1"/>
    </xf>
    <xf numFmtId="0" fontId="40" fillId="0" borderId="40" xfId="0" applyFont="1" applyBorder="1" applyAlignment="1">
      <alignment horizontal="center" vertical="center" wrapText="1"/>
    </xf>
    <xf numFmtId="0" fontId="40" fillId="0" borderId="41" xfId="0" applyFont="1" applyBorder="1" applyAlignment="1">
      <alignment horizontal="center" vertical="center" wrapText="1"/>
    </xf>
    <xf numFmtId="0" fontId="40" fillId="0" borderId="42" xfId="0" applyFont="1" applyBorder="1" applyAlignment="1">
      <alignment horizontal="center" vertical="center" wrapText="1"/>
    </xf>
    <xf numFmtId="0" fontId="40" fillId="0" borderId="43" xfId="0" applyFont="1" applyBorder="1" applyAlignment="1">
      <alignment horizontal="center" vertical="center" wrapText="1"/>
    </xf>
    <xf numFmtId="0" fontId="39" fillId="0" borderId="59" xfId="0" applyFont="1" applyBorder="1" applyAlignment="1">
      <alignment horizontal="center" vertical="center" wrapText="1"/>
    </xf>
    <xf numFmtId="0" fontId="39" fillId="0" borderId="60" xfId="0" applyFont="1" applyBorder="1" applyAlignment="1">
      <alignment horizontal="center" vertical="center" wrapText="1"/>
    </xf>
    <xf numFmtId="0" fontId="39" fillId="0" borderId="33" xfId="0" applyFont="1" applyBorder="1" applyAlignment="1">
      <alignment horizontal="center" vertical="center" wrapText="1"/>
    </xf>
    <xf numFmtId="0" fontId="39" fillId="0" borderId="34" xfId="0" applyFont="1" applyBorder="1" applyAlignment="1">
      <alignment horizontal="center" vertical="center" wrapText="1"/>
    </xf>
    <xf numFmtId="0" fontId="32" fillId="0" borderId="19" xfId="0" applyFont="1" applyBorder="1" applyAlignment="1">
      <alignment horizontal="center" vertical="center" shrinkToFit="1"/>
    </xf>
    <xf numFmtId="0" fontId="32" fillId="0" borderId="27" xfId="0" applyFont="1" applyBorder="1" applyAlignment="1">
      <alignment horizontal="center" vertical="center" shrinkToFit="1"/>
    </xf>
    <xf numFmtId="0" fontId="32" fillId="0" borderId="28" xfId="0" applyFont="1" applyBorder="1" applyAlignment="1">
      <alignment horizontal="center" vertical="center" shrinkToFit="1"/>
    </xf>
    <xf numFmtId="0" fontId="39" fillId="0" borderId="5" xfId="0" applyFont="1" applyBorder="1" applyAlignment="1">
      <alignment horizontal="center" vertical="center"/>
    </xf>
    <xf numFmtId="0" fontId="39" fillId="0" borderId="33" xfId="0" applyFont="1" applyBorder="1" applyAlignment="1">
      <alignment horizontal="center" vertical="center"/>
    </xf>
    <xf numFmtId="0" fontId="39" fillId="0" borderId="31" xfId="0" applyFont="1" applyBorder="1" applyAlignment="1">
      <alignment horizontal="center" vertical="center"/>
    </xf>
    <xf numFmtId="0" fontId="39" fillId="0" borderId="6" xfId="0" applyFont="1" applyBorder="1" applyAlignment="1">
      <alignment horizontal="center" vertical="center"/>
    </xf>
    <xf numFmtId="0" fontId="39" fillId="0" borderId="34" xfId="0" applyFont="1" applyBorder="1" applyAlignment="1">
      <alignment horizontal="center" vertical="center"/>
    </xf>
    <xf numFmtId="0" fontId="39" fillId="0" borderId="32" xfId="0" applyFont="1" applyBorder="1" applyAlignment="1">
      <alignment horizontal="center" vertical="center"/>
    </xf>
    <xf numFmtId="0" fontId="61" fillId="0" borderId="0" xfId="196" applyAlignment="1">
      <alignment horizontal="center"/>
    </xf>
    <xf numFmtId="0" fontId="33" fillId="0" borderId="112" xfId="196" applyFont="1" applyBorder="1" applyAlignment="1">
      <alignment horizontal="center" vertical="center"/>
    </xf>
    <xf numFmtId="0" fontId="33" fillId="0" borderId="113" xfId="196" applyFont="1" applyBorder="1" applyAlignment="1">
      <alignment horizontal="center" vertical="center"/>
    </xf>
    <xf numFmtId="0" fontId="65" fillId="16" borderId="115" xfId="196" applyFont="1" applyFill="1" applyBorder="1" applyAlignment="1">
      <alignment horizontal="left" vertical="center"/>
    </xf>
    <xf numFmtId="0" fontId="65" fillId="16" borderId="1" xfId="196" applyFont="1" applyFill="1" applyBorder="1" applyAlignment="1">
      <alignment horizontal="left" vertical="center"/>
    </xf>
    <xf numFmtId="0" fontId="65" fillId="16" borderId="117" xfId="196" applyFont="1" applyFill="1" applyBorder="1" applyAlignment="1">
      <alignment horizontal="left" vertical="center"/>
    </xf>
    <xf numFmtId="0" fontId="65" fillId="16" borderId="118" xfId="196" applyFont="1" applyFill="1" applyBorder="1" applyAlignment="1">
      <alignment horizontal="left" vertical="center"/>
    </xf>
    <xf numFmtId="0" fontId="1" fillId="0" borderId="0" xfId="197" applyFont="1" applyAlignment="1">
      <alignment horizontal="center"/>
    </xf>
    <xf numFmtId="0" fontId="37" fillId="0" borderId="0" xfId="197" applyFont="1" applyAlignment="1">
      <alignment horizontal="center"/>
    </xf>
    <xf numFmtId="0" fontId="33" fillId="3" borderId="8" xfId="196" applyFont="1" applyFill="1" applyBorder="1" applyAlignment="1">
      <alignment vertical="center" wrapText="1"/>
    </xf>
    <xf numFmtId="0" fontId="33" fillId="3" borderId="3" xfId="196" applyFont="1" applyFill="1" applyBorder="1" applyAlignment="1">
      <alignment vertical="center" wrapText="1"/>
    </xf>
    <xf numFmtId="0" fontId="33" fillId="3" borderId="7" xfId="196" applyFont="1" applyFill="1" applyBorder="1" applyAlignment="1">
      <alignment vertical="center" wrapText="1"/>
    </xf>
    <xf numFmtId="0" fontId="33" fillId="3" borderId="1" xfId="196" applyFont="1" applyFill="1" applyBorder="1" applyAlignment="1">
      <alignment vertical="center" wrapText="1"/>
    </xf>
    <xf numFmtId="0" fontId="33" fillId="16" borderId="1" xfId="196" applyFont="1" applyFill="1" applyBorder="1" applyAlignment="1">
      <alignment horizontal="center" vertical="center"/>
    </xf>
    <xf numFmtId="0" fontId="33" fillId="16" borderId="1" xfId="196" applyFont="1" applyFill="1" applyBorder="1" applyAlignment="1">
      <alignment horizontal="center" vertical="center" wrapText="1"/>
    </xf>
    <xf numFmtId="0" fontId="33" fillId="3" borderId="8" xfId="196" quotePrefix="1" applyFont="1" applyFill="1" applyBorder="1" applyAlignment="1">
      <alignment vertical="center" wrapText="1"/>
    </xf>
    <xf numFmtId="0" fontId="33" fillId="16" borderId="1" xfId="196" applyFont="1" applyFill="1" applyBorder="1" applyAlignment="1">
      <alignment horizontal="center" vertical="top" wrapText="1"/>
    </xf>
    <xf numFmtId="0" fontId="1" fillId="16" borderId="1" xfId="196" applyFont="1" applyFill="1" applyBorder="1" applyAlignment="1">
      <alignment horizontal="center" vertical="center" wrapText="1"/>
    </xf>
    <xf numFmtId="0" fontId="14" fillId="0" borderId="1" xfId="196" applyFont="1" applyBorder="1" applyAlignment="1">
      <alignment horizontal="center" vertical="top" wrapText="1"/>
    </xf>
    <xf numFmtId="0" fontId="33" fillId="14" borderId="8" xfId="196" applyFont="1" applyFill="1" applyBorder="1" applyAlignment="1">
      <alignment horizontal="center" vertical="top" wrapText="1"/>
    </xf>
    <xf numFmtId="0" fontId="33" fillId="14" borderId="3" xfId="196" applyFont="1" applyFill="1" applyBorder="1" applyAlignment="1">
      <alignment horizontal="center" vertical="top" wrapText="1"/>
    </xf>
    <xf numFmtId="0" fontId="33" fillId="14" borderId="7" xfId="196" applyFont="1" applyFill="1" applyBorder="1" applyAlignment="1">
      <alignment horizontal="center" vertical="top" wrapText="1"/>
    </xf>
    <xf numFmtId="0" fontId="33" fillId="14" borderId="8" xfId="196" applyFont="1" applyFill="1" applyBorder="1" applyAlignment="1">
      <alignment horizontal="center" vertical="center" wrapText="1"/>
    </xf>
    <xf numFmtId="0" fontId="33" fillId="14" borderId="3" xfId="196" applyFont="1" applyFill="1" applyBorder="1" applyAlignment="1">
      <alignment horizontal="center" vertical="center" wrapText="1"/>
    </xf>
    <xf numFmtId="0" fontId="33" fillId="14" borderId="7" xfId="196" applyFont="1" applyFill="1" applyBorder="1" applyAlignment="1">
      <alignment horizontal="center" vertical="center" wrapText="1"/>
    </xf>
    <xf numFmtId="0" fontId="33" fillId="3" borderId="1" xfId="196" applyFont="1" applyFill="1" applyBorder="1" applyAlignment="1">
      <alignment horizontal="center" wrapText="1"/>
    </xf>
    <xf numFmtId="0" fontId="33" fillId="3" borderId="1" xfId="196" applyFont="1" applyFill="1" applyBorder="1" applyAlignment="1">
      <alignment horizontal="left" vertical="center" wrapText="1"/>
    </xf>
    <xf numFmtId="0" fontId="33" fillId="14" borderId="1" xfId="196" applyFont="1" applyFill="1" applyBorder="1" applyAlignment="1">
      <alignment horizontal="center" vertical="top" wrapText="1"/>
    </xf>
    <xf numFmtId="0" fontId="33" fillId="3" borderId="8" xfId="196" applyFont="1" applyFill="1" applyBorder="1" applyAlignment="1">
      <alignment horizontal="left" wrapText="1"/>
    </xf>
    <xf numFmtId="0" fontId="33" fillId="3" borderId="3" xfId="196" applyFont="1" applyFill="1" applyBorder="1" applyAlignment="1">
      <alignment horizontal="left" wrapText="1"/>
    </xf>
    <xf numFmtId="0" fontId="33" fillId="3" borderId="7" xfId="196" applyFont="1" applyFill="1" applyBorder="1" applyAlignment="1">
      <alignment horizontal="left" wrapText="1"/>
    </xf>
    <xf numFmtId="0" fontId="33" fillId="3" borderId="8" xfId="196" applyFont="1" applyFill="1" applyBorder="1" applyAlignment="1">
      <alignment horizontal="left" vertical="center" wrapText="1"/>
    </xf>
    <xf numFmtId="0" fontId="33" fillId="3" borderId="3" xfId="196" applyFont="1" applyFill="1" applyBorder="1" applyAlignment="1">
      <alignment horizontal="left" vertical="center" wrapText="1"/>
    </xf>
    <xf numFmtId="0" fontId="33" fillId="3" borderId="7" xfId="196" applyFont="1" applyFill="1" applyBorder="1" applyAlignment="1">
      <alignment horizontal="left" vertical="center" wrapText="1"/>
    </xf>
    <xf numFmtId="0" fontId="65" fillId="0" borderId="8" xfId="196" applyFont="1" applyBorder="1" applyAlignment="1">
      <alignment horizontal="left" vertical="center"/>
    </xf>
    <xf numFmtId="0" fontId="65" fillId="0" borderId="3" xfId="196" applyFont="1" applyBorder="1" applyAlignment="1">
      <alignment horizontal="left" vertical="center"/>
    </xf>
    <xf numFmtId="0" fontId="65" fillId="0" borderId="7" xfId="196" applyFont="1" applyBorder="1" applyAlignment="1">
      <alignment horizontal="left" vertical="center"/>
    </xf>
    <xf numFmtId="0" fontId="65" fillId="0" borderId="8" xfId="196" quotePrefix="1" applyFont="1" applyBorder="1" applyAlignment="1">
      <alignment horizontal="center" vertical="center"/>
    </xf>
    <xf numFmtId="0" fontId="65" fillId="0" borderId="7" xfId="196" quotePrefix="1" applyFont="1" applyBorder="1" applyAlignment="1">
      <alignment horizontal="center" vertical="center"/>
    </xf>
    <xf numFmtId="0" fontId="14" fillId="0" borderId="1" xfId="1" applyFont="1" applyFill="1" applyBorder="1" applyAlignment="1">
      <alignment horizontal="left" vertical="center" wrapText="1"/>
    </xf>
    <xf numFmtId="0" fontId="14" fillId="0" borderId="1" xfId="196" applyFont="1" applyBorder="1" applyAlignment="1">
      <alignment horizontal="center" vertical="center" wrapText="1"/>
    </xf>
    <xf numFmtId="0" fontId="65" fillId="0" borderId="1" xfId="196" applyFont="1" applyBorder="1" applyAlignment="1">
      <alignment horizontal="left" vertical="center"/>
    </xf>
    <xf numFmtId="0" fontId="65" fillId="0" borderId="1" xfId="196" quotePrefix="1" applyFont="1" applyBorder="1" applyAlignment="1">
      <alignment horizontal="center" vertical="center"/>
    </xf>
    <xf numFmtId="0" fontId="14" fillId="0" borderId="1" xfId="0" applyFont="1" applyFill="1" applyBorder="1" applyAlignment="1" applyProtection="1">
      <alignment horizontal="left" vertical="center" wrapText="1"/>
    </xf>
    <xf numFmtId="0" fontId="1" fillId="0" borderId="103" xfId="196" applyFont="1" applyFill="1" applyBorder="1" applyAlignment="1">
      <alignment horizontal="center" wrapText="1"/>
    </xf>
    <xf numFmtId="0" fontId="1" fillId="0" borderId="104" xfId="196" applyFont="1" applyFill="1" applyBorder="1" applyAlignment="1">
      <alignment horizontal="center" wrapText="1"/>
    </xf>
    <xf numFmtId="0" fontId="1" fillId="0" borderId="105" xfId="196" applyFont="1" applyFill="1" applyBorder="1" applyAlignment="1">
      <alignment horizontal="center" wrapText="1"/>
    </xf>
    <xf numFmtId="0" fontId="1" fillId="0" borderId="106" xfId="196" applyFont="1" applyFill="1" applyBorder="1" applyAlignment="1">
      <alignment horizontal="center" wrapText="1"/>
    </xf>
    <xf numFmtId="0" fontId="1" fillId="0" borderId="107" xfId="196" applyFont="1" applyFill="1" applyBorder="1" applyAlignment="1">
      <alignment horizontal="center" wrapText="1"/>
    </xf>
    <xf numFmtId="0" fontId="1" fillId="0" borderId="108" xfId="196" applyFont="1" applyFill="1" applyBorder="1" applyAlignment="1">
      <alignment horizontal="center" wrapText="1"/>
    </xf>
    <xf numFmtId="0" fontId="1" fillId="0" borderId="109" xfId="196" applyFont="1" applyFill="1" applyBorder="1" applyAlignment="1">
      <alignment horizontal="center" wrapText="1"/>
    </xf>
    <xf numFmtId="0" fontId="1" fillId="0" borderId="110" xfId="196" applyFont="1" applyFill="1" applyBorder="1" applyAlignment="1">
      <alignment horizontal="center" wrapText="1"/>
    </xf>
    <xf numFmtId="0" fontId="1" fillId="0" borderId="111" xfId="196" applyFont="1" applyFill="1" applyBorder="1" applyAlignment="1">
      <alignment horizontal="center" wrapText="1"/>
    </xf>
    <xf numFmtId="0" fontId="33" fillId="16" borderId="8" xfId="196" applyFont="1" applyFill="1" applyBorder="1" applyAlignment="1">
      <alignment horizontal="center" vertical="center" wrapText="1"/>
    </xf>
    <xf numFmtId="0" fontId="33" fillId="16" borderId="7" xfId="196" applyFont="1" applyFill="1" applyBorder="1" applyAlignment="1">
      <alignment horizontal="center" vertical="center" wrapText="1"/>
    </xf>
    <xf numFmtId="0" fontId="33" fillId="16" borderId="8" xfId="196" applyFont="1" applyFill="1" applyBorder="1" applyAlignment="1">
      <alignment horizontal="center" vertical="center"/>
    </xf>
    <xf numFmtId="0" fontId="33" fillId="16" borderId="7" xfId="196" applyFont="1" applyFill="1" applyBorder="1" applyAlignment="1">
      <alignment horizontal="center" vertical="center"/>
    </xf>
    <xf numFmtId="0" fontId="61" fillId="16" borderId="1" xfId="196" applyFill="1" applyBorder="1" applyAlignment="1">
      <alignment horizontal="center" vertical="center"/>
    </xf>
    <xf numFmtId="0" fontId="61" fillId="16" borderId="1" xfId="196" applyFill="1" applyBorder="1" applyAlignment="1">
      <alignment horizontal="center" vertical="center" wrapText="1"/>
    </xf>
    <xf numFmtId="0" fontId="60" fillId="0" borderId="0" xfId="61" applyFont="1" applyAlignment="1">
      <alignment horizontal="left" vertical="center"/>
    </xf>
    <xf numFmtId="0" fontId="62" fillId="0" borderId="0" xfId="197" applyFont="1" applyAlignment="1">
      <alignment horizontal="center" wrapText="1"/>
    </xf>
    <xf numFmtId="0" fontId="62" fillId="0" borderId="0" xfId="197" applyFont="1" applyAlignment="1">
      <alignment horizontal="center"/>
    </xf>
    <xf numFmtId="0" fontId="61" fillId="16" borderId="102" xfId="196" applyFill="1" applyBorder="1" applyAlignment="1">
      <alignment horizontal="center"/>
    </xf>
    <xf numFmtId="0" fontId="1" fillId="16" borderId="1" xfId="196" applyFont="1" applyFill="1" applyBorder="1" applyAlignment="1">
      <alignment horizontal="center" vertical="center"/>
    </xf>
    <xf numFmtId="0" fontId="65" fillId="0" borderId="8" xfId="196" applyFont="1" applyBorder="1" applyAlignment="1">
      <alignment horizontal="left" vertical="center" wrapText="1"/>
    </xf>
    <xf numFmtId="0" fontId="65" fillId="0" borderId="3" xfId="196" applyFont="1" applyBorder="1" applyAlignment="1">
      <alignment horizontal="left" vertical="center" wrapText="1"/>
    </xf>
    <xf numFmtId="0" fontId="65" fillId="0" borderId="7" xfId="196" applyFont="1" applyBorder="1" applyAlignment="1">
      <alignment horizontal="left" vertical="center" wrapText="1"/>
    </xf>
    <xf numFmtId="0" fontId="86" fillId="19" borderId="36" xfId="0" applyFont="1" applyFill="1" applyBorder="1" applyAlignment="1">
      <alignment horizontal="center" vertical="center"/>
    </xf>
    <xf numFmtId="0" fontId="86" fillId="19" borderId="44" xfId="0" applyFont="1" applyFill="1" applyBorder="1" applyAlignment="1">
      <alignment horizontal="center" vertical="center"/>
    </xf>
    <xf numFmtId="0" fontId="86" fillId="19" borderId="37" xfId="0" applyFont="1" applyFill="1" applyBorder="1" applyAlignment="1">
      <alignment horizontal="center" vertical="center"/>
    </xf>
    <xf numFmtId="0" fontId="81" fillId="25" borderId="1" xfId="0" applyFont="1" applyFill="1" applyBorder="1" applyAlignment="1">
      <alignment horizontal="center" vertical="center" wrapText="1"/>
    </xf>
    <xf numFmtId="0" fontId="90" fillId="0" borderId="0" xfId="0" applyFont="1" applyFill="1" applyBorder="1" applyAlignment="1">
      <alignment horizontal="center" vertical="center"/>
    </xf>
    <xf numFmtId="0" fontId="17" fillId="0" borderId="0" xfId="0" applyFont="1" applyFill="1" applyBorder="1" applyAlignment="1">
      <alignment horizontal="center" vertical="center"/>
    </xf>
    <xf numFmtId="0" fontId="8" fillId="17" borderId="0" xfId="0" applyFont="1" applyFill="1" applyBorder="1" applyAlignment="1" applyProtection="1">
      <alignment horizontal="center" vertical="center"/>
      <protection locked="0"/>
    </xf>
    <xf numFmtId="0" fontId="82" fillId="21" borderId="36" xfId="0" applyFont="1" applyFill="1" applyBorder="1" applyAlignment="1">
      <alignment horizontal="center" vertical="center"/>
    </xf>
    <xf numFmtId="0" fontId="82" fillId="21" borderId="44" xfId="0" applyFont="1" applyFill="1" applyBorder="1" applyAlignment="1">
      <alignment horizontal="center" vertical="center"/>
    </xf>
    <xf numFmtId="0" fontId="82" fillId="21" borderId="136" xfId="0" applyFont="1" applyFill="1" applyBorder="1" applyAlignment="1">
      <alignment horizontal="center" vertical="center"/>
    </xf>
    <xf numFmtId="0" fontId="75" fillId="24" borderId="144" xfId="0" applyFont="1" applyFill="1" applyBorder="1" applyAlignment="1">
      <alignment horizontal="center" vertical="center" wrapText="1"/>
    </xf>
    <xf numFmtId="0" fontId="75" fillId="24" borderId="145" xfId="0" applyFont="1" applyFill="1" applyBorder="1" applyAlignment="1">
      <alignment horizontal="center" vertical="center" wrapText="1"/>
    </xf>
    <xf numFmtId="0" fontId="75" fillId="24" borderId="146" xfId="0" applyFont="1" applyFill="1" applyBorder="1" applyAlignment="1">
      <alignment horizontal="center" vertical="center" wrapText="1"/>
    </xf>
    <xf numFmtId="0" fontId="81" fillId="19" borderId="36" xfId="0" applyFont="1" applyFill="1" applyBorder="1" applyAlignment="1">
      <alignment horizontal="center" vertical="center" wrapText="1"/>
    </xf>
    <xf numFmtId="0" fontId="81" fillId="19" borderId="44" xfId="0" applyFont="1" applyFill="1" applyBorder="1" applyAlignment="1">
      <alignment horizontal="center" vertical="center" wrapText="1"/>
    </xf>
    <xf numFmtId="0" fontId="81" fillId="19" borderId="37" xfId="0" applyFont="1" applyFill="1" applyBorder="1" applyAlignment="1">
      <alignment horizontal="center" vertical="center" wrapText="1"/>
    </xf>
    <xf numFmtId="0" fontId="75" fillId="19" borderId="129" xfId="0" applyFont="1" applyFill="1" applyBorder="1" applyAlignment="1">
      <alignment horizontal="center" vertical="center" wrapText="1"/>
    </xf>
    <xf numFmtId="0" fontId="75" fillId="19" borderId="128" xfId="0" applyFont="1" applyFill="1" applyBorder="1" applyAlignment="1">
      <alignment horizontal="center" vertical="center" wrapText="1"/>
    </xf>
    <xf numFmtId="0" fontId="75" fillId="19" borderId="142" xfId="0" applyFont="1" applyFill="1" applyBorder="1" applyAlignment="1">
      <alignment horizontal="center" vertical="center" wrapText="1"/>
    </xf>
    <xf numFmtId="0" fontId="75" fillId="0" borderId="120" xfId="0" applyFont="1" applyFill="1" applyBorder="1" applyAlignment="1">
      <alignment horizontal="center" vertical="center"/>
    </xf>
    <xf numFmtId="0" fontId="75" fillId="0" borderId="147" xfId="0" applyFont="1" applyFill="1" applyBorder="1" applyAlignment="1">
      <alignment horizontal="center" vertical="center"/>
    </xf>
    <xf numFmtId="0" fontId="75" fillId="0" borderId="121" xfId="0" applyFont="1" applyFill="1" applyBorder="1" applyAlignment="1">
      <alignment horizontal="center" vertical="center"/>
    </xf>
    <xf numFmtId="0" fontId="75" fillId="19" borderId="8" xfId="0" applyFont="1" applyFill="1" applyBorder="1" applyAlignment="1">
      <alignment horizontal="center" vertical="center" wrapText="1"/>
    </xf>
    <xf numFmtId="0" fontId="75" fillId="19" borderId="3" xfId="0" applyFont="1" applyFill="1" applyBorder="1" applyAlignment="1">
      <alignment horizontal="center" vertical="center" wrapText="1"/>
    </xf>
    <xf numFmtId="0" fontId="75" fillId="19" borderId="7" xfId="0" applyFont="1" applyFill="1" applyBorder="1" applyAlignment="1">
      <alignment horizontal="center" vertical="center" wrapText="1"/>
    </xf>
    <xf numFmtId="0" fontId="75" fillId="0" borderId="103" xfId="0" applyFont="1" applyFill="1" applyBorder="1" applyAlignment="1">
      <alignment horizontal="center" vertical="center" wrapText="1"/>
    </xf>
    <xf numFmtId="0" fontId="75" fillId="0" borderId="104" xfId="0" applyFont="1" applyFill="1" applyBorder="1" applyAlignment="1">
      <alignment horizontal="center" vertical="center" wrapText="1"/>
    </xf>
    <xf numFmtId="0" fontId="75" fillId="0" borderId="148" xfId="0" applyFont="1" applyFill="1" applyBorder="1" applyAlignment="1">
      <alignment horizontal="center" vertical="center" wrapText="1"/>
    </xf>
    <xf numFmtId="0" fontId="75" fillId="0" borderId="106" xfId="0" applyFont="1" applyFill="1" applyBorder="1" applyAlignment="1">
      <alignment horizontal="center" vertical="center" wrapText="1"/>
    </xf>
    <xf numFmtId="0" fontId="75" fillId="0" borderId="107" xfId="0" applyFont="1" applyFill="1" applyBorder="1" applyAlignment="1">
      <alignment horizontal="center" vertical="center" wrapText="1"/>
    </xf>
    <xf numFmtId="0" fontId="75" fillId="0" borderId="133" xfId="0" applyFont="1" applyFill="1" applyBorder="1" applyAlignment="1">
      <alignment horizontal="center" vertical="center" wrapText="1"/>
    </xf>
    <xf numFmtId="0" fontId="75" fillId="0" borderId="149" xfId="0" applyFont="1" applyFill="1" applyBorder="1" applyAlignment="1">
      <alignment horizontal="center" vertical="center" wrapText="1"/>
    </xf>
    <xf numFmtId="0" fontId="75" fillId="0" borderId="150" xfId="0" applyFont="1" applyFill="1" applyBorder="1" applyAlignment="1">
      <alignment horizontal="center" vertical="center" wrapText="1"/>
    </xf>
    <xf numFmtId="0" fontId="75" fillId="0" borderId="139" xfId="0" applyFont="1" applyFill="1" applyBorder="1" applyAlignment="1">
      <alignment horizontal="center" vertical="center" wrapText="1"/>
    </xf>
    <xf numFmtId="0" fontId="75" fillId="0" borderId="132" xfId="0" applyFont="1" applyFill="1" applyBorder="1" applyAlignment="1">
      <alignment horizontal="center" vertical="center"/>
    </xf>
    <xf numFmtId="0" fontId="75" fillId="0" borderId="133" xfId="0" applyFont="1" applyFill="1" applyBorder="1" applyAlignment="1">
      <alignment horizontal="center" vertical="center"/>
    </xf>
    <xf numFmtId="0" fontId="75" fillId="0" borderId="139" xfId="0" applyFont="1" applyFill="1" applyBorder="1" applyAlignment="1">
      <alignment horizontal="center" vertical="center"/>
    </xf>
    <xf numFmtId="0" fontId="75" fillId="19" borderId="1" xfId="0" applyFont="1" applyFill="1" applyBorder="1" applyAlignment="1">
      <alignment horizontal="center" vertical="center"/>
    </xf>
    <xf numFmtId="0" fontId="75" fillId="19" borderId="1" xfId="0" applyFont="1" applyFill="1" applyBorder="1" applyAlignment="1">
      <alignment horizontal="center" vertical="center" wrapText="1"/>
    </xf>
    <xf numFmtId="0" fontId="17" fillId="0" borderId="116" xfId="0" applyFont="1" applyFill="1" applyBorder="1" applyAlignment="1">
      <alignment horizontal="center" vertical="center" wrapText="1"/>
    </xf>
    <xf numFmtId="0" fontId="82" fillId="21" borderId="1" xfId="0" applyFont="1" applyFill="1" applyBorder="1" applyAlignment="1">
      <alignment horizontal="center" vertical="center"/>
    </xf>
    <xf numFmtId="0" fontId="82" fillId="21" borderId="118" xfId="0" applyFont="1" applyFill="1" applyBorder="1" applyAlignment="1">
      <alignment horizontal="center" vertical="center"/>
    </xf>
    <xf numFmtId="0" fontId="75" fillId="19" borderId="130" xfId="0" applyFont="1" applyFill="1" applyBorder="1" applyAlignment="1">
      <alignment horizontal="center" vertical="center" wrapText="1"/>
    </xf>
    <xf numFmtId="0" fontId="75" fillId="19" borderId="37" xfId="0" applyFont="1" applyFill="1" applyBorder="1" applyAlignment="1">
      <alignment horizontal="center" vertical="center" wrapText="1"/>
    </xf>
    <xf numFmtId="0" fontId="75" fillId="19" borderId="141" xfId="0" applyFont="1" applyFill="1" applyBorder="1" applyAlignment="1">
      <alignment horizontal="center" vertical="center" wrapText="1"/>
    </xf>
    <xf numFmtId="0" fontId="75" fillId="19" borderId="143" xfId="0" applyFont="1" applyFill="1" applyBorder="1" applyAlignment="1">
      <alignment horizontal="center" vertical="center" wrapText="1"/>
    </xf>
    <xf numFmtId="0" fontId="75" fillId="0" borderId="122" xfId="0" applyFont="1" applyFill="1" applyBorder="1" applyAlignment="1">
      <alignment horizontal="center" vertical="center" wrapText="1"/>
    </xf>
    <xf numFmtId="0" fontId="75" fillId="0" borderId="2" xfId="0" applyFont="1" applyFill="1" applyBorder="1" applyAlignment="1">
      <alignment horizontal="center" vertical="center" wrapText="1"/>
    </xf>
    <xf numFmtId="0" fontId="75" fillId="0" borderId="125" xfId="0" applyFont="1" applyFill="1" applyBorder="1" applyAlignment="1">
      <alignment horizontal="center" vertical="center" wrapText="1"/>
    </xf>
    <xf numFmtId="0" fontId="75" fillId="19" borderId="112" xfId="0" applyFont="1" applyFill="1" applyBorder="1" applyAlignment="1">
      <alignment horizontal="center" vertical="center" wrapText="1"/>
    </xf>
    <xf numFmtId="0" fontId="75" fillId="19" borderId="115" xfId="0" applyFont="1" applyFill="1" applyBorder="1" applyAlignment="1">
      <alignment horizontal="center" vertical="center" wrapText="1"/>
    </xf>
    <xf numFmtId="0" fontId="75" fillId="0" borderId="140" xfId="0" applyFont="1" applyFill="1" applyBorder="1" applyAlignment="1">
      <alignment horizontal="center" vertical="center"/>
    </xf>
    <xf numFmtId="0" fontId="75" fillId="0" borderId="94" xfId="0" applyFont="1" applyFill="1" applyBorder="1" applyAlignment="1">
      <alignment horizontal="center" vertical="center"/>
    </xf>
    <xf numFmtId="0" fontId="75" fillId="0" borderId="95" xfId="0" applyFont="1" applyFill="1" applyBorder="1" applyAlignment="1">
      <alignment horizontal="center" vertical="center"/>
    </xf>
    <xf numFmtId="0" fontId="75" fillId="19" borderId="120" xfId="0" applyFont="1" applyFill="1" applyBorder="1" applyAlignment="1">
      <alignment horizontal="center" vertical="center" wrapText="1"/>
    </xf>
    <xf numFmtId="0" fontId="75" fillId="19" borderId="131" xfId="0" applyFont="1" applyFill="1" applyBorder="1" applyAlignment="1">
      <alignment horizontal="center" vertical="center" wrapText="1"/>
    </xf>
    <xf numFmtId="0" fontId="75" fillId="19" borderId="116" xfId="0" applyFont="1" applyFill="1" applyBorder="1" applyAlignment="1">
      <alignment horizontal="center" vertical="center" wrapText="1"/>
    </xf>
    <xf numFmtId="0" fontId="28" fillId="0" borderId="1" xfId="0" applyFont="1" applyFill="1" applyBorder="1" applyAlignment="1">
      <alignment horizontal="center" vertical="center"/>
    </xf>
    <xf numFmtId="0" fontId="75" fillId="0" borderId="134" xfId="0" applyFont="1" applyFill="1" applyBorder="1" applyAlignment="1">
      <alignment horizontal="center" vertical="center" wrapText="1"/>
    </xf>
    <xf numFmtId="0" fontId="75" fillId="0" borderId="138" xfId="0" applyFont="1" applyFill="1" applyBorder="1" applyAlignment="1">
      <alignment horizontal="center" vertical="center" wrapText="1"/>
    </xf>
    <xf numFmtId="0" fontId="77" fillId="19" borderId="130" xfId="0" applyFont="1" applyFill="1" applyBorder="1" applyAlignment="1">
      <alignment horizontal="center" vertical="center" wrapText="1"/>
    </xf>
    <xf numFmtId="0" fontId="77" fillId="19" borderId="44" xfId="0" applyFont="1" applyFill="1" applyBorder="1" applyAlignment="1">
      <alignment horizontal="center" vertical="center" wrapText="1"/>
    </xf>
    <xf numFmtId="0" fontId="77" fillId="19" borderId="136" xfId="0" applyFont="1" applyFill="1" applyBorder="1" applyAlignment="1">
      <alignment horizontal="center" vertical="center" wrapText="1"/>
    </xf>
    <xf numFmtId="0" fontId="78" fillId="17" borderId="130" xfId="0" applyFont="1" applyFill="1" applyBorder="1" applyAlignment="1" applyProtection="1">
      <alignment horizontal="center" vertical="center" shrinkToFit="1"/>
      <protection locked="0"/>
    </xf>
    <xf numFmtId="0" fontId="78" fillId="17" borderId="44" xfId="0" applyFont="1" applyFill="1" applyBorder="1" applyAlignment="1" applyProtection="1">
      <alignment horizontal="center" vertical="center" shrinkToFit="1"/>
      <protection locked="0"/>
    </xf>
    <xf numFmtId="0" fontId="78" fillId="17" borderId="37" xfId="0" applyFont="1" applyFill="1" applyBorder="1" applyAlignment="1" applyProtection="1">
      <alignment horizontal="center" vertical="center" shrinkToFit="1"/>
      <protection locked="0"/>
    </xf>
    <xf numFmtId="0" fontId="80" fillId="21" borderId="113" xfId="0" applyFont="1" applyFill="1" applyBorder="1" applyAlignment="1">
      <alignment horizontal="center" vertical="center"/>
    </xf>
    <xf numFmtId="0" fontId="80" fillId="21" borderId="114" xfId="0" applyFont="1" applyFill="1" applyBorder="1" applyAlignment="1">
      <alignment horizontal="center" vertical="center"/>
    </xf>
    <xf numFmtId="0" fontId="80" fillId="21" borderId="1" xfId="0" applyFont="1" applyFill="1" applyBorder="1" applyAlignment="1">
      <alignment horizontal="center" vertical="center"/>
    </xf>
    <xf numFmtId="0" fontId="80" fillId="21" borderId="116" xfId="0" applyFont="1" applyFill="1" applyBorder="1" applyAlignment="1">
      <alignment horizontal="center" vertical="center"/>
    </xf>
    <xf numFmtId="0" fontId="75" fillId="0" borderId="131" xfId="0" applyFont="1" applyFill="1" applyBorder="1" applyAlignment="1">
      <alignment horizontal="center" vertical="center"/>
    </xf>
    <xf numFmtId="0" fontId="75" fillId="0" borderId="113" xfId="0" applyFont="1" applyFill="1" applyBorder="1" applyAlignment="1">
      <alignment horizontal="center" vertical="center"/>
    </xf>
    <xf numFmtId="0" fontId="75" fillId="0" borderId="114" xfId="0" applyFont="1" applyFill="1" applyBorder="1" applyAlignment="1">
      <alignment horizontal="center" vertical="center"/>
    </xf>
    <xf numFmtId="0" fontId="78" fillId="17" borderId="113" xfId="0" applyFont="1" applyFill="1" applyBorder="1" applyAlignment="1" applyProtection="1">
      <alignment horizontal="center" vertical="center" shrinkToFit="1"/>
      <protection locked="0"/>
    </xf>
    <xf numFmtId="0" fontId="78" fillId="17" borderId="1" xfId="0" applyFont="1" applyFill="1" applyBorder="1" applyAlignment="1" applyProtection="1">
      <alignment horizontal="center" vertical="center" shrinkToFit="1"/>
      <protection locked="0"/>
    </xf>
    <xf numFmtId="0" fontId="79" fillId="21" borderId="113" xfId="0" applyFont="1" applyFill="1" applyBorder="1" applyAlignment="1">
      <alignment horizontal="center" vertical="center"/>
    </xf>
    <xf numFmtId="0" fontId="79" fillId="21" borderId="114" xfId="0" applyFont="1" applyFill="1" applyBorder="1" applyAlignment="1">
      <alignment horizontal="center" vertical="center"/>
    </xf>
    <xf numFmtId="0" fontId="79" fillId="21" borderId="1" xfId="0" applyFont="1" applyFill="1" applyBorder="1" applyAlignment="1">
      <alignment horizontal="center" vertical="center"/>
    </xf>
    <xf numFmtId="0" fontId="79" fillId="21" borderId="116" xfId="0" applyFont="1" applyFill="1" applyBorder="1" applyAlignment="1">
      <alignment horizontal="center" vertical="center"/>
    </xf>
    <xf numFmtId="0" fontId="74" fillId="20" borderId="129" xfId="0" applyFont="1" applyFill="1" applyBorder="1" applyAlignment="1">
      <alignment horizontal="center" vertical="center" wrapText="1"/>
    </xf>
    <xf numFmtId="0" fontId="74" fillId="20" borderId="128" xfId="0" applyFont="1" applyFill="1" applyBorder="1" applyAlignment="1">
      <alignment horizontal="center" vertical="center" wrapText="1"/>
    </xf>
    <xf numFmtId="0" fontId="74" fillId="20" borderId="135" xfId="0" applyFont="1" applyFill="1" applyBorder="1" applyAlignment="1">
      <alignment horizontal="center" vertical="center" wrapText="1"/>
    </xf>
    <xf numFmtId="0" fontId="76" fillId="20" borderId="113" xfId="0" applyFont="1" applyFill="1" applyBorder="1" applyAlignment="1">
      <alignment horizontal="center" vertical="center" wrapText="1"/>
    </xf>
    <xf numFmtId="0" fontId="76" fillId="20" borderId="1" xfId="0" applyFont="1" applyFill="1" applyBorder="1" applyAlignment="1">
      <alignment horizontal="center" vertical="center"/>
    </xf>
    <xf numFmtId="0" fontId="28" fillId="0" borderId="113" xfId="0" applyFont="1" applyFill="1" applyBorder="1" applyAlignment="1">
      <alignment horizontal="center" vertical="center"/>
    </xf>
    <xf numFmtId="0" fontId="80" fillId="21" borderId="118" xfId="0" applyFont="1" applyFill="1" applyBorder="1" applyAlignment="1">
      <alignment horizontal="center" vertical="center"/>
    </xf>
    <xf numFmtId="0" fontId="80" fillId="21" borderId="119" xfId="0" applyFont="1" applyFill="1" applyBorder="1" applyAlignment="1">
      <alignment horizontal="center" vertical="center"/>
    </xf>
    <xf numFmtId="0" fontId="28" fillId="17" borderId="118" xfId="0" applyFont="1" applyFill="1" applyBorder="1" applyAlignment="1" applyProtection="1">
      <alignment horizontal="center" vertical="center"/>
      <protection locked="0"/>
    </xf>
    <xf numFmtId="0" fontId="74" fillId="0" borderId="8" xfId="0" applyFont="1" applyFill="1" applyBorder="1" applyAlignment="1">
      <alignment horizontal="center" vertical="center"/>
    </xf>
    <xf numFmtId="0" fontId="74" fillId="0" borderId="7" xfId="0" applyFont="1" applyFill="1" applyBorder="1" applyAlignment="1">
      <alignment horizontal="center" vertical="center"/>
    </xf>
    <xf numFmtId="0" fontId="75" fillId="19" borderId="135" xfId="0" applyFont="1" applyFill="1" applyBorder="1" applyAlignment="1">
      <alignment horizontal="center" vertical="center" wrapText="1"/>
    </xf>
    <xf numFmtId="0" fontId="75" fillId="19" borderId="37" xfId="0" applyFont="1" applyFill="1" applyBorder="1" applyAlignment="1">
      <alignment horizontal="center" vertical="center"/>
    </xf>
    <xf numFmtId="0" fontId="75" fillId="19" borderId="113" xfId="0" applyFont="1" applyFill="1" applyBorder="1" applyAlignment="1">
      <alignment horizontal="center" vertical="center"/>
    </xf>
    <xf numFmtId="0" fontId="75" fillId="19" borderId="114" xfId="0" applyFont="1" applyFill="1" applyBorder="1" applyAlignment="1">
      <alignment horizontal="center" vertical="center"/>
    </xf>
    <xf numFmtId="0" fontId="45" fillId="17" borderId="120" xfId="0" applyFont="1" applyFill="1" applyBorder="1" applyAlignment="1" applyProtection="1">
      <alignment horizontal="center" vertical="center"/>
      <protection locked="0"/>
    </xf>
    <xf numFmtId="0" fontId="45" fillId="17" borderId="121" xfId="0" applyFont="1" applyFill="1" applyBorder="1" applyAlignment="1" applyProtection="1">
      <alignment horizontal="center" vertical="center"/>
      <protection locked="0"/>
    </xf>
    <xf numFmtId="0" fontId="17" fillId="0" borderId="122" xfId="0" applyFont="1" applyFill="1" applyBorder="1" applyAlignment="1">
      <alignment horizontal="left" vertical="center"/>
    </xf>
    <xf numFmtId="0" fontId="17" fillId="0" borderId="2" xfId="0" applyFont="1" applyFill="1" applyBorder="1" applyAlignment="1">
      <alignment horizontal="left" vertical="center"/>
    </xf>
    <xf numFmtId="0" fontId="17" fillId="0" borderId="123" xfId="0" applyFont="1" applyFill="1" applyBorder="1" applyAlignment="1">
      <alignment horizontal="left" vertical="center"/>
    </xf>
    <xf numFmtId="0" fontId="69" fillId="0" borderId="124" xfId="0" applyFont="1" applyFill="1" applyBorder="1" applyAlignment="1">
      <alignment horizontal="center" vertical="center"/>
    </xf>
    <xf numFmtId="0" fontId="69" fillId="0" borderId="2" xfId="0" applyFont="1" applyFill="1" applyBorder="1" applyAlignment="1">
      <alignment horizontal="center" vertical="center"/>
    </xf>
    <xf numFmtId="0" fontId="71" fillId="0" borderId="126" xfId="0" applyFont="1" applyFill="1" applyBorder="1" applyAlignment="1">
      <alignment horizontal="left" vertical="center" wrapText="1"/>
    </xf>
    <xf numFmtId="0" fontId="71" fillId="0" borderId="33" xfId="0" applyFont="1" applyFill="1" applyBorder="1" applyAlignment="1">
      <alignment horizontal="left" vertical="center" wrapText="1"/>
    </xf>
    <xf numFmtId="0" fontId="71" fillId="0" borderId="127" xfId="0" applyFont="1" applyFill="1" applyBorder="1" applyAlignment="1">
      <alignment horizontal="left" vertical="center" wrapText="1"/>
    </xf>
    <xf numFmtId="0" fontId="71" fillId="0" borderId="98" xfId="0" applyFont="1" applyFill="1" applyBorder="1" applyAlignment="1">
      <alignment horizontal="left" vertical="center" wrapText="1"/>
    </xf>
    <xf numFmtId="0" fontId="71" fillId="0" borderId="4" xfId="0" applyFont="1" applyFill="1" applyBorder="1" applyAlignment="1">
      <alignment horizontal="left" vertical="center" wrapText="1"/>
    </xf>
    <xf numFmtId="0" fontId="71" fillId="0" borderId="99" xfId="0" applyFont="1" applyFill="1" applyBorder="1" applyAlignment="1">
      <alignment horizontal="left" vertical="center" wrapText="1"/>
    </xf>
    <xf numFmtId="0" fontId="17" fillId="0" borderId="106" xfId="0" applyFont="1" applyFill="1" applyBorder="1" applyAlignment="1">
      <alignment horizontal="center" vertical="center"/>
    </xf>
    <xf numFmtId="0" fontId="17" fillId="0" borderId="107" xfId="0" applyFont="1" applyFill="1" applyBorder="1" applyAlignment="1">
      <alignment horizontal="center" vertical="center"/>
    </xf>
    <xf numFmtId="0" fontId="17" fillId="0" borderId="108" xfId="0" applyFont="1" applyFill="1" applyBorder="1" applyAlignment="1">
      <alignment horizontal="center" vertical="center"/>
    </xf>
    <xf numFmtId="0" fontId="17" fillId="0" borderId="109" xfId="0" applyFont="1" applyFill="1" applyBorder="1" applyAlignment="1">
      <alignment horizontal="center" vertical="center"/>
    </xf>
    <xf numFmtId="0" fontId="17" fillId="0" borderId="110" xfId="0" applyFont="1" applyFill="1" applyBorder="1" applyAlignment="1">
      <alignment horizontal="center" vertical="center"/>
    </xf>
    <xf numFmtId="0" fontId="17" fillId="0" borderId="111" xfId="0" applyFont="1" applyFill="1" applyBorder="1" applyAlignment="1">
      <alignment horizontal="center" vertical="center"/>
    </xf>
    <xf numFmtId="0" fontId="73" fillId="0" borderId="0" xfId="0" applyFont="1" applyFill="1" applyBorder="1" applyAlignment="1">
      <alignment horizontal="center" vertical="center"/>
    </xf>
    <xf numFmtId="0" fontId="75" fillId="19" borderId="7" xfId="0" applyFont="1" applyFill="1" applyBorder="1" applyAlignment="1">
      <alignment horizontal="center" vertical="center"/>
    </xf>
    <xf numFmtId="0" fontId="75" fillId="22" borderId="1" xfId="0" applyFont="1" applyFill="1" applyBorder="1" applyAlignment="1">
      <alignment horizontal="center" vertical="center" wrapText="1"/>
    </xf>
    <xf numFmtId="0" fontId="1" fillId="0" borderId="0" xfId="172" applyFont="1" applyAlignment="1">
      <alignment horizontal="center"/>
    </xf>
    <xf numFmtId="0" fontId="33" fillId="0" borderId="8" xfId="1" applyFont="1" applyBorder="1" applyAlignment="1">
      <alignment horizontal="center"/>
    </xf>
    <xf numFmtId="0" fontId="33" fillId="0" borderId="3" xfId="1" applyFont="1" applyBorder="1" applyAlignment="1">
      <alignment horizontal="center"/>
    </xf>
    <xf numFmtId="0" fontId="33" fillId="0" borderId="7" xfId="1" applyFont="1" applyBorder="1" applyAlignment="1">
      <alignment horizontal="center"/>
    </xf>
    <xf numFmtId="0" fontId="33" fillId="0" borderId="8" xfId="175" applyFont="1" applyBorder="1" applyAlignment="1">
      <alignment horizontal="center"/>
    </xf>
    <xf numFmtId="0" fontId="33" fillId="0" borderId="3" xfId="175" applyFont="1" applyBorder="1" applyAlignment="1">
      <alignment horizontal="center"/>
    </xf>
    <xf numFmtId="0" fontId="33" fillId="0" borderId="7" xfId="175" applyFont="1" applyBorder="1" applyAlignment="1">
      <alignment horizontal="center"/>
    </xf>
    <xf numFmtId="0" fontId="2" fillId="0" borderId="0" xfId="63" applyFont="1" applyAlignment="1">
      <alignment horizontal="center"/>
    </xf>
    <xf numFmtId="0" fontId="37" fillId="0" borderId="0" xfId="63" applyFont="1" applyAlignment="1">
      <alignment horizontal="center"/>
    </xf>
    <xf numFmtId="0" fontId="33" fillId="0" borderId="8" xfId="63" applyFont="1" applyBorder="1" applyAlignment="1">
      <alignment horizontal="center"/>
    </xf>
    <xf numFmtId="0" fontId="33" fillId="0" borderId="3" xfId="63" applyFont="1" applyBorder="1" applyAlignment="1">
      <alignment horizontal="center"/>
    </xf>
    <xf numFmtId="0" fontId="33" fillId="0" borderId="7" xfId="63" applyFont="1" applyBorder="1" applyAlignment="1">
      <alignment horizontal="center"/>
    </xf>
    <xf numFmtId="0" fontId="45" fillId="0" borderId="0" xfId="60" applyFont="1" applyAlignment="1">
      <alignment horizontal="center"/>
    </xf>
    <xf numFmtId="0" fontId="51" fillId="0" borderId="36" xfId="60" applyFont="1" applyBorder="1" applyAlignment="1">
      <alignment horizontal="center" wrapText="1"/>
    </xf>
    <xf numFmtId="0" fontId="51" fillId="0" borderId="44" xfId="60" applyFont="1" applyBorder="1" applyAlignment="1">
      <alignment horizontal="center" wrapText="1"/>
    </xf>
    <xf numFmtId="0" fontId="51" fillId="0" borderId="37" xfId="60" applyFont="1" applyBorder="1" applyAlignment="1">
      <alignment horizontal="center" wrapText="1"/>
    </xf>
    <xf numFmtId="0" fontId="61" fillId="16" borderId="1" xfId="196" applyFill="1" applyBorder="1" applyAlignment="1">
      <alignment horizontal="center"/>
    </xf>
    <xf numFmtId="0" fontId="4" fillId="16" borderId="3" xfId="196" applyFont="1" applyFill="1" applyBorder="1" applyAlignment="1">
      <alignment horizontal="left" vertical="center"/>
    </xf>
    <xf numFmtId="0" fontId="4" fillId="16" borderId="3" xfId="196" applyFont="1" applyFill="1" applyBorder="1" applyAlignment="1">
      <alignment horizontal="left" vertical="center" wrapText="1"/>
    </xf>
    <xf numFmtId="0" fontId="33" fillId="16" borderId="1" xfId="196" applyFont="1" applyFill="1" applyBorder="1" applyAlignment="1">
      <alignment horizontal="right" vertical="center" wrapText="1"/>
    </xf>
    <xf numFmtId="0" fontId="33" fillId="16" borderId="1" xfId="196" quotePrefix="1" applyFont="1" applyFill="1" applyBorder="1" applyAlignment="1">
      <alignment horizontal="right" vertical="center" wrapText="1"/>
    </xf>
    <xf numFmtId="0" fontId="101" fillId="16" borderId="1" xfId="196" applyFont="1" applyFill="1" applyBorder="1" applyAlignment="1">
      <alignment horizontal="right" vertical="center" wrapText="1"/>
    </xf>
    <xf numFmtId="0" fontId="33" fillId="26" borderId="1" xfId="196" applyFont="1" applyFill="1" applyBorder="1" applyAlignment="1">
      <alignment horizontal="right" vertical="center" wrapText="1"/>
    </xf>
    <xf numFmtId="0" fontId="102" fillId="16" borderId="1" xfId="196" applyFont="1" applyFill="1" applyBorder="1" applyAlignment="1">
      <alignment horizontal="right" vertical="center" wrapText="1"/>
    </xf>
    <xf numFmtId="0" fontId="102" fillId="0" borderId="1" xfId="196" applyFont="1" applyBorder="1" applyAlignment="1">
      <alignment horizontal="center" vertical="center" wrapText="1"/>
    </xf>
    <xf numFmtId="0" fontId="103" fillId="0" borderId="0" xfId="196" applyFont="1" applyAlignment="1">
      <alignment vertical="center"/>
    </xf>
    <xf numFmtId="0" fontId="105" fillId="0" borderId="1" xfId="196" applyFont="1" applyBorder="1" applyAlignment="1">
      <alignment horizontal="center" vertical="center" wrapText="1"/>
    </xf>
    <xf numFmtId="0" fontId="1" fillId="0" borderId="0" xfId="196" applyFont="1" applyAlignment="1">
      <alignment vertical="center" wrapText="1"/>
    </xf>
    <xf numFmtId="0" fontId="99" fillId="0" borderId="0" xfId="196" applyFont="1" applyAlignment="1">
      <alignment vertical="center" wrapText="1"/>
    </xf>
    <xf numFmtId="0" fontId="106" fillId="0" borderId="0" xfId="196" applyFont="1" applyAlignment="1">
      <alignment vertical="center" wrapText="1"/>
    </xf>
    <xf numFmtId="0" fontId="61" fillId="0" borderId="0" xfId="196" applyFill="1" applyAlignment="1">
      <alignment vertical="center" wrapText="1"/>
    </xf>
    <xf numFmtId="0" fontId="33" fillId="26" borderId="1" xfId="196" quotePrefix="1" applyFont="1" applyFill="1" applyBorder="1" applyAlignment="1">
      <alignment horizontal="right" vertical="center" wrapText="1"/>
    </xf>
    <xf numFmtId="0" fontId="17" fillId="0" borderId="0" xfId="61" applyFont="1" applyAlignment="1">
      <alignment horizontal="center" vertical="center"/>
    </xf>
    <xf numFmtId="0" fontId="2" fillId="0" borderId="0" xfId="196" applyFont="1" applyAlignment="1">
      <alignment horizontal="center"/>
    </xf>
    <xf numFmtId="0" fontId="1" fillId="0" borderId="0" xfId="196" applyFont="1" applyBorder="1" applyAlignment="1">
      <alignment horizontal="center" vertical="top" wrapText="1"/>
    </xf>
    <xf numFmtId="0" fontId="61" fillId="0" borderId="0" xfId="196" applyBorder="1" applyAlignment="1">
      <alignment horizontal="center"/>
    </xf>
    <xf numFmtId="0" fontId="67" fillId="15" borderId="0" xfId="196" applyFont="1" applyFill="1" applyBorder="1" applyAlignment="1">
      <alignment horizontal="center" vertical="center"/>
    </xf>
    <xf numFmtId="0" fontId="61" fillId="0" borderId="0" xfId="197" applyAlignment="1">
      <alignment horizontal="center"/>
    </xf>
  </cellXfs>
  <cellStyles count="199">
    <cellStyle name="?_x001d_??%U©÷u&amp;H©÷9_x0008_? s_x000a__x0007__x0001__x0001_" xfId="173"/>
    <cellStyle name="?_x001d_??%U©÷u&amp;H©÷9_x0008_? s_x000d__x0007__x0001__x0001_" xfId="7"/>
    <cellStyle name="???? [0.00]_PRODUCT DETAIL Q1" xfId="4"/>
    <cellStyle name="????_PRODUCT DETAIL Q1" xfId="5"/>
    <cellStyle name="???[0]_?? DI" xfId="6"/>
    <cellStyle name="???_?? DI" xfId="3"/>
    <cellStyle name="??[0]_MATL COST ANALYSIS" xfId="8"/>
    <cellStyle name="??_(????)??????" xfId="194"/>
    <cellStyle name="??A? [0]_laroux_1_¢¬???¢â? " xfId="9"/>
    <cellStyle name="??A?_laroux_1_¢¬???¢â? " xfId="10"/>
    <cellStyle name="?¡±¢¥?_?¨ù??¢´¢¥_¢¬???¢â? " xfId="195"/>
    <cellStyle name="?ðÇ%U?&amp;H?_x0008_?s_x000a__x0007__x0001__x0001_" xfId="174"/>
    <cellStyle name="?ðÇ%U?&amp;H?_x0008_?s_x000d__x0007__x0001__x0001_" xfId="11"/>
    <cellStyle name="AeE­ [0]_INQUIRY ¿μ¾÷AßAø " xfId="12"/>
    <cellStyle name="AeE­_INQUIRY ¿μ¾÷AßAø " xfId="13"/>
    <cellStyle name="ÄÞ¸¶ [0]_1" xfId="14"/>
    <cellStyle name="AÞ¸¶ [0]_INQUIRY ¿?¾÷AßAø " xfId="15"/>
    <cellStyle name="ÄÞ¸¶_1" xfId="16"/>
    <cellStyle name="AÞ¸¶_INQUIRY ¿?¾÷AßAø " xfId="17"/>
    <cellStyle name="C?AØ_¿?¾÷CoE² " xfId="18"/>
    <cellStyle name="C￥AØ_¿μ¾÷CoE² " xfId="19"/>
    <cellStyle name="Ç¥ÁØ_laroux_4_ÃÑÇÕ°è " xfId="20"/>
    <cellStyle name="category" xfId="21"/>
    <cellStyle name="comma zerodec" xfId="22"/>
    <cellStyle name="comma zerodec 2" xfId="23"/>
    <cellStyle name="comma zerodec 3" xfId="24"/>
    <cellStyle name="Comma0" xfId="25"/>
    <cellStyle name="Currency0" xfId="26"/>
    <cellStyle name="Currency1" xfId="27"/>
    <cellStyle name="Currency1 2" xfId="28"/>
    <cellStyle name="Currency1 2 2" xfId="29"/>
    <cellStyle name="Currency1 3" xfId="30"/>
    <cellStyle name="Date" xfId="31"/>
    <cellStyle name="Dollar (zero dec)" xfId="32"/>
    <cellStyle name="Dollar (zero dec) 2" xfId="33"/>
    <cellStyle name="Dollar (zero dec) 2 2" xfId="34"/>
    <cellStyle name="Dollar (zero dec) 3" xfId="35"/>
    <cellStyle name="Fixed" xfId="36"/>
    <cellStyle name="Followed Hyperlink" xfId="93" builtinId="9" hidden="1"/>
    <cellStyle name="Followed Hyperlink" xfId="95" builtinId="9" hidden="1"/>
    <cellStyle name="Followed Hyperlink" xfId="97" builtinId="9" hidden="1"/>
    <cellStyle name="Followed Hyperlink" xfId="99" builtinId="9" hidden="1"/>
    <cellStyle name="Followed Hyperlink" xfId="101" builtinId="9" hidden="1"/>
    <cellStyle name="Followed Hyperlink" xfId="103" builtinId="9" hidden="1"/>
    <cellStyle name="Followed Hyperlink" xfId="105" builtinId="9" hidden="1"/>
    <cellStyle name="Followed Hyperlink" xfId="107" builtinId="9" hidden="1"/>
    <cellStyle name="Followed Hyperlink" xfId="109" builtinId="9" hidden="1"/>
    <cellStyle name="Followed Hyperlink" xfId="111" builtinId="9" hidden="1"/>
    <cellStyle name="Followed Hyperlink" xfId="113" builtinId="9" hidden="1"/>
    <cellStyle name="Followed Hyperlink" xfId="115" builtinId="9" hidden="1"/>
    <cellStyle name="Followed Hyperlink" xfId="117" builtinId="9" hidden="1"/>
    <cellStyle name="Followed Hyperlink" xfId="119" builtinId="9" hidden="1"/>
    <cellStyle name="Followed Hyperlink" xfId="121" builtinId="9" hidden="1"/>
    <cellStyle name="Followed Hyperlink" xfId="123" builtinId="9" hidden="1"/>
    <cellStyle name="Followed Hyperlink" xfId="125" builtinId="9" hidden="1"/>
    <cellStyle name="Followed Hyperlink" xfId="127" builtinId="9" hidden="1"/>
    <cellStyle name="Followed Hyperlink" xfId="129" builtinId="9" hidden="1"/>
    <cellStyle name="Followed Hyperlink" xfId="131" builtinId="9" hidden="1"/>
    <cellStyle name="Followed Hyperlink" xfId="133" builtinId="9" hidden="1"/>
    <cellStyle name="Followed Hyperlink" xfId="135" builtinId="9" hidden="1"/>
    <cellStyle name="Followed Hyperlink" xfId="137" builtinId="9" hidden="1"/>
    <cellStyle name="Followed Hyperlink" xfId="139" builtinId="9" hidden="1"/>
    <cellStyle name="Followed Hyperlink" xfId="141" builtinId="9" hidden="1"/>
    <cellStyle name="Followed Hyperlink" xfId="143" builtinId="9" hidden="1"/>
    <cellStyle name="Followed Hyperlink" xfId="145" builtinId="9" hidden="1"/>
    <cellStyle name="Followed Hyperlink" xfId="147" builtinId="9" hidden="1"/>
    <cellStyle name="Followed Hyperlink" xfId="149" builtinId="9" hidden="1"/>
    <cellStyle name="Followed Hyperlink" xfId="151" builtinId="9" hidden="1"/>
    <cellStyle name="Followed Hyperlink" xfId="153" builtinId="9" hidden="1"/>
    <cellStyle name="Followed Hyperlink" xfId="155" builtinId="9" hidden="1"/>
    <cellStyle name="Followed Hyperlink" xfId="157" builtinId="9" hidden="1"/>
    <cellStyle name="Followed Hyperlink" xfId="159" builtinId="9" hidden="1"/>
    <cellStyle name="Followed Hyperlink" xfId="161" builtinId="9" hidden="1"/>
    <cellStyle name="Followed Hyperlink" xfId="163" builtinId="9" hidden="1"/>
    <cellStyle name="Followed Hyperlink" xfId="165" builtinId="9" hidden="1"/>
    <cellStyle name="Followed Hyperlink" xfId="167" builtinId="9" hidden="1"/>
    <cellStyle name="Followed Hyperlink" xfId="169" builtinId="9" hidden="1"/>
    <cellStyle name="Followed Hyperlink" xfId="171" builtinId="9" hidden="1"/>
    <cellStyle name="Followed Hyperlink" xfId="177" builtinId="9" hidden="1"/>
    <cellStyle name="Followed Hyperlink" xfId="179" builtinId="9" hidden="1"/>
    <cellStyle name="Followed Hyperlink" xfId="181" builtinId="9" hidden="1"/>
    <cellStyle name="Followed Hyperlink" xfId="183" builtinId="9" hidden="1"/>
    <cellStyle name="Followed Hyperlink" xfId="185" builtinId="9" hidden="1"/>
    <cellStyle name="Followed Hyperlink" xfId="187" builtinId="9" hidden="1"/>
    <cellStyle name="Followed Hyperlink" xfId="189" builtinId="9" hidden="1"/>
    <cellStyle name="Followed Hyperlink" xfId="191" builtinId="9" hidden="1"/>
    <cellStyle name="Followed Hyperlink" xfId="193" builtinId="9" hidden="1"/>
    <cellStyle name="Grey" xfId="37"/>
    <cellStyle name="Grey 2" xfId="38"/>
    <cellStyle name="HEADER" xfId="39"/>
    <cellStyle name="Header1" xfId="40"/>
    <cellStyle name="Header2" xfId="41"/>
    <cellStyle name="HEADING1" xfId="42"/>
    <cellStyle name="HEADING1 2" xfId="43"/>
    <cellStyle name="HEADING1 3" xfId="44"/>
    <cellStyle name="HEADING2" xfId="45"/>
    <cellStyle name="HEADING2 2" xfId="46"/>
    <cellStyle name="HEADING2 3" xfId="47"/>
    <cellStyle name="Hyperlink" xfId="92" builtinId="8" hidden="1"/>
    <cellStyle name="Hyperlink" xfId="94" builtinId="8" hidden="1"/>
    <cellStyle name="Hyperlink" xfId="96" builtinId="8" hidden="1"/>
    <cellStyle name="Hyperlink" xfId="98" builtinId="8" hidden="1"/>
    <cellStyle name="Hyperlink" xfId="100"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2"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28"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4" builtinId="8" hidden="1"/>
    <cellStyle name="Hyperlink" xfId="146" builtinId="8" hidden="1"/>
    <cellStyle name="Hyperlink" xfId="148" builtinId="8" hidden="1"/>
    <cellStyle name="Hyperlink" xfId="150" builtinId="8" hidden="1"/>
    <cellStyle name="Hyperlink" xfId="152" builtinId="8" hidden="1"/>
    <cellStyle name="Hyperlink" xfId="154" builtinId="8" hidden="1"/>
    <cellStyle name="Hyperlink" xfId="156" builtinId="8" hidden="1"/>
    <cellStyle name="Hyperlink" xfId="158" builtinId="8" hidden="1"/>
    <cellStyle name="Hyperlink" xfId="160" builtinId="8" hidden="1"/>
    <cellStyle name="Hyperlink" xfId="162" builtinId="8" hidden="1"/>
    <cellStyle name="Hyperlink" xfId="164" builtinId="8" hidden="1"/>
    <cellStyle name="Hyperlink" xfId="166" builtinId="8" hidden="1"/>
    <cellStyle name="Hyperlink" xfId="168" builtinId="8" hidden="1"/>
    <cellStyle name="Hyperlink" xfId="170" builtinId="8" hidden="1"/>
    <cellStyle name="Hyperlink" xfId="176" builtinId="8" hidden="1"/>
    <cellStyle name="Hyperlink" xfId="178" builtinId="8" hidden="1"/>
    <cellStyle name="Hyperlink" xfId="180" builtinId="8" hidden="1"/>
    <cellStyle name="Hyperlink" xfId="182" builtinId="8" hidden="1"/>
    <cellStyle name="Hyperlink" xfId="184" builtinId="8" hidden="1"/>
    <cellStyle name="Hyperlink" xfId="186" builtinId="8" hidden="1"/>
    <cellStyle name="Hyperlink" xfId="188" builtinId="8" hidden="1"/>
    <cellStyle name="Hyperlink" xfId="190" builtinId="8" hidden="1"/>
    <cellStyle name="Hyperlink" xfId="192" builtinId="8" hidden="1"/>
    <cellStyle name="Input [yellow]" xfId="48"/>
    <cellStyle name="Input [yellow] 2" xfId="49"/>
    <cellStyle name="Model" xfId="50"/>
    <cellStyle name="Monétaire [0]_TARIFFS DB" xfId="51"/>
    <cellStyle name="Monétaire_TARIFFS DB" xfId="52"/>
    <cellStyle name="n" xfId="53"/>
    <cellStyle name="New Times Roman" xfId="54"/>
    <cellStyle name="New Times Roman 2" xfId="55"/>
    <cellStyle name="New Times Roman 3" xfId="56"/>
    <cellStyle name="no dec" xfId="57"/>
    <cellStyle name="no dec 2" xfId="58"/>
    <cellStyle name="Normal" xfId="0" builtinId="0"/>
    <cellStyle name="Normal - Style1" xfId="59"/>
    <cellStyle name="Normal 2" xfId="60"/>
    <cellStyle name="Normal 2 2" xfId="61"/>
    <cellStyle name="Normal 2 3" xfId="62"/>
    <cellStyle name="Normal 3" xfId="63"/>
    <cellStyle name="Normal 4" xfId="64"/>
    <cellStyle name="Normal 5" xfId="65"/>
    <cellStyle name="Normal 6" xfId="66"/>
    <cellStyle name="Normal 7" xfId="67"/>
    <cellStyle name="Normal 7 2" xfId="68"/>
    <cellStyle name="Normal 8" xfId="69"/>
    <cellStyle name="Normal_22 2" xfId="197"/>
    <cellStyle name="Normal_B_DIEM" xfId="175"/>
    <cellStyle name="Normal_B_DIEM 2" xfId="1"/>
    <cellStyle name="Normal_KehoachBienChe_TT_2009 2" xfId="196"/>
    <cellStyle name="Normal_M_KHBC_THPT" xfId="172"/>
    <cellStyle name="Normal_Sheet1" xfId="198"/>
    <cellStyle name="Normal_thu tu cac don vi - Moi" xfId="2"/>
    <cellStyle name="Percent [2]" xfId="70"/>
    <cellStyle name="subhead" xfId="71"/>
    <cellStyle name=" [0.00]_ Att. 1- Cover" xfId="89"/>
    <cellStyle name="_ Att. 1- Cover" xfId="90"/>
    <cellStyle name="?_ Att. 1- Cover" xfId="91"/>
    <cellStyle name="똿뗦먛귟 [0.00]_PRODUCT DETAIL Q1" xfId="72"/>
    <cellStyle name="똿뗦먛귟_PRODUCT DETAIL Q1" xfId="73"/>
    <cellStyle name="믅됞 [0.00]_PRODUCT DETAIL Q1" xfId="74"/>
    <cellStyle name="믅됞_PRODUCT DETAIL Q1" xfId="75"/>
    <cellStyle name="백분율_95" xfId="76"/>
    <cellStyle name="뷭?_BOOKSHIP" xfId="77"/>
    <cellStyle name="콤마 [0]_1202" xfId="78"/>
    <cellStyle name="콤마_1202" xfId="79"/>
    <cellStyle name="통화 [0]_1202" xfId="80"/>
    <cellStyle name="통화_1202" xfId="81"/>
    <cellStyle name="표준_(정보부문)월별인원계획" xfId="82"/>
    <cellStyle name="一般_00Q3902REV.1" xfId="83"/>
    <cellStyle name="千分位[0]_00Q3902REV.1" xfId="85"/>
    <cellStyle name="千分位_00Q3902REV.1" xfId="84"/>
    <cellStyle name="貨幣 [0]_00Q3902REV.1" xfId="86"/>
    <cellStyle name="貨幣[0]_BRE" xfId="88"/>
    <cellStyle name="貨幣_00Q3902REV.1" xfId="87"/>
  </cellStyles>
  <dxfs count="6">
    <dxf>
      <font>
        <color theme="0"/>
      </font>
      <fill>
        <patternFill patternType="none">
          <fgColor indexed="64"/>
          <bgColor auto="1"/>
        </patternFill>
      </fill>
    </dxf>
    <dxf>
      <font>
        <color theme="0"/>
      </font>
      <fill>
        <patternFill patternType="none">
          <fgColor indexed="64"/>
          <bgColor auto="1"/>
        </patternFill>
      </fill>
    </dxf>
    <dxf>
      <font>
        <color theme="0"/>
      </font>
    </dxf>
    <dxf>
      <fill>
        <patternFill patternType="gray0625">
          <bgColor theme="0" tint="-4.9989318521683403E-2"/>
        </patternFill>
      </fill>
    </dxf>
    <dxf>
      <fill>
        <patternFill patternType="gray0625">
          <bgColor theme="0" tint="-4.9989318521683403E-2"/>
        </patternFill>
      </fill>
    </dxf>
    <dxf>
      <fill>
        <patternFill patternType="gray0625">
          <bgColor theme="0" tint="-4.9989318521683403E-2"/>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36</xdr:col>
      <xdr:colOff>114300</xdr:colOff>
      <xdr:row>29</xdr:row>
      <xdr:rowOff>28576</xdr:rowOff>
    </xdr:from>
    <xdr:to>
      <xdr:col>37</xdr:col>
      <xdr:colOff>225359</xdr:colOff>
      <xdr:row>30</xdr:row>
      <xdr:rowOff>1</xdr:rowOff>
    </xdr:to>
    <xdr:pic>
      <xdr:nvPicPr>
        <xdr:cNvPr id="2" name="Picture 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687300" y="6048376"/>
          <a:ext cx="453959" cy="1714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hong%20TC/Quan/Thang%201/Tinh%20hinh%20nhan%20su%20nam%202015%20va%20Kehoach%20nhan%20su%20nam%20%20201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Data/08.TuyenDung/Giaovien/2014/Mau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ẫu THPT và GDTX"/>
      <sheetName val="Mẫu TCCN và Cao đẳng"/>
      <sheetName val="DinhBien"/>
      <sheetName val="heso_LOP_GDTX"/>
      <sheetName val="heso_LOP_thuong"/>
      <sheetName val="heso_LOPchuyen"/>
      <sheetName val="dsTruong"/>
      <sheetName val="Mam non"/>
    </sheetNames>
    <sheetDataSet>
      <sheetData sheetId="0"/>
      <sheetData sheetId="1"/>
      <sheetData sheetId="2"/>
      <sheetData sheetId="3"/>
      <sheetData sheetId="4"/>
      <sheetData sheetId="5"/>
      <sheetData sheetId="6">
        <row r="1">
          <cell r="A1" t="str">
            <v>STT</v>
          </cell>
          <cell r="B1" t="str">
            <v>Tên đơn vị</v>
          </cell>
        </row>
        <row r="2">
          <cell r="A2">
            <v>1</v>
          </cell>
          <cell r="B2" t="str">
            <v>Trường THPT Bùi Thị Xuân</v>
          </cell>
        </row>
        <row r="3">
          <cell r="A3">
            <v>2</v>
          </cell>
          <cell r="B3" t="str">
            <v>Trường THPT Trưng Vương</v>
          </cell>
        </row>
        <row r="4">
          <cell r="A4">
            <v>3</v>
          </cell>
          <cell r="B4" t="str">
            <v>Trường THPT chuyên Trần Đại Nghĩa</v>
          </cell>
        </row>
        <row r="5">
          <cell r="A5">
            <v>4</v>
          </cell>
          <cell r="B5" t="str">
            <v>Trường THPT Ten Lơ Man</v>
          </cell>
        </row>
        <row r="6">
          <cell r="A6">
            <v>5</v>
          </cell>
          <cell r="B6" t="str">
            <v>Trường THPT Giồng Ông Tố</v>
          </cell>
        </row>
        <row r="7">
          <cell r="A7">
            <v>6</v>
          </cell>
          <cell r="B7" t="str">
            <v>Trường THPT Thủ Thiêm</v>
          </cell>
        </row>
        <row r="8">
          <cell r="A8">
            <v>7</v>
          </cell>
          <cell r="B8" t="str">
            <v>Trường THPT Lê Quý Đôn</v>
          </cell>
        </row>
        <row r="9">
          <cell r="A9">
            <v>8</v>
          </cell>
          <cell r="B9" t="str">
            <v>Trường THPT Nguyễn Thị Minh Khai</v>
          </cell>
        </row>
        <row r="10">
          <cell r="A10">
            <v>9</v>
          </cell>
          <cell r="B10" t="str">
            <v>Trường THPT Marie Curie</v>
          </cell>
        </row>
        <row r="11">
          <cell r="A11">
            <v>10</v>
          </cell>
          <cell r="B11" t="str">
            <v>Trường THPT Nguyễn Trãi</v>
          </cell>
        </row>
        <row r="12">
          <cell r="A12">
            <v>11</v>
          </cell>
          <cell r="B12" t="str">
            <v>Trường THPT Nguyễn Hữu Thọ</v>
          </cell>
        </row>
        <row r="13">
          <cell r="A13">
            <v>12</v>
          </cell>
          <cell r="B13" t="str">
            <v>Trường THPT Hùng Vương</v>
          </cell>
        </row>
        <row r="14">
          <cell r="A14">
            <v>13</v>
          </cell>
          <cell r="B14" t="str">
            <v>Trường THPT chuyên Lê Hồng Phong</v>
          </cell>
        </row>
        <row r="15">
          <cell r="A15">
            <v>14</v>
          </cell>
          <cell r="B15" t="str">
            <v>Trường THPT Trần Khai Nguyên</v>
          </cell>
        </row>
        <row r="16">
          <cell r="A16">
            <v>15</v>
          </cell>
          <cell r="B16" t="str">
            <v>Trường THPT Quốc tế Việt - Úc</v>
          </cell>
        </row>
        <row r="17">
          <cell r="A17">
            <v>16</v>
          </cell>
          <cell r="B17" t="str">
            <v>Trường THPT Mạc Đĩnh Chi</v>
          </cell>
        </row>
        <row r="18">
          <cell r="A18">
            <v>17</v>
          </cell>
          <cell r="B18" t="str">
            <v>Trường THPT Bình Phú</v>
          </cell>
        </row>
        <row r="19">
          <cell r="A19">
            <v>18</v>
          </cell>
          <cell r="B19" t="str">
            <v>Trường THPT Nguyễn Tất Thành</v>
          </cell>
        </row>
        <row r="20">
          <cell r="A20">
            <v>19</v>
          </cell>
          <cell r="B20" t="str">
            <v>Trường THPT Lê Thánh Tôn</v>
          </cell>
        </row>
        <row r="21">
          <cell r="A21">
            <v>20</v>
          </cell>
          <cell r="B21" t="str">
            <v>Trường THPT Ngô Quyền</v>
          </cell>
        </row>
        <row r="22">
          <cell r="A22">
            <v>21</v>
          </cell>
          <cell r="B22" t="str">
            <v>Trường THPT Tân Phong</v>
          </cell>
        </row>
        <row r="23">
          <cell r="A23">
            <v>22</v>
          </cell>
          <cell r="B23" t="str">
            <v>Trường THPT Nam Sài Gòn</v>
          </cell>
        </row>
        <row r="24">
          <cell r="A24">
            <v>23</v>
          </cell>
          <cell r="B24" t="str">
            <v>Trường THPT Lương Văn Can</v>
          </cell>
        </row>
        <row r="25">
          <cell r="A25">
            <v>24</v>
          </cell>
          <cell r="B25" t="str">
            <v>Trường THPT Ngô Gia Tự</v>
          </cell>
        </row>
        <row r="26">
          <cell r="A26">
            <v>25</v>
          </cell>
          <cell r="B26" t="str">
            <v>Trường THPT Tạ Quang Bửu</v>
          </cell>
        </row>
        <row r="27">
          <cell r="A27">
            <v>26</v>
          </cell>
          <cell r="B27" t="str">
            <v>Trường THPT chuyên NKTDTT Nguyễn Thị Định</v>
          </cell>
        </row>
        <row r="28">
          <cell r="A28">
            <v>27</v>
          </cell>
          <cell r="B28" t="str">
            <v>Trường THPT Nguyễn Văn Linh</v>
          </cell>
        </row>
        <row r="29">
          <cell r="A29">
            <v>28</v>
          </cell>
          <cell r="B29" t="str">
            <v>Trường THPT Nguyễn Huệ</v>
          </cell>
        </row>
        <row r="30">
          <cell r="A30">
            <v>29</v>
          </cell>
          <cell r="B30" t="str">
            <v>Trường THPT Phước Long</v>
          </cell>
        </row>
        <row r="31">
          <cell r="A31">
            <v>30</v>
          </cell>
          <cell r="B31" t="str">
            <v>Trường THPT Long Trường</v>
          </cell>
        </row>
        <row r="32">
          <cell r="A32">
            <v>31</v>
          </cell>
          <cell r="B32" t="str">
            <v>Trường THPT Nguyễn Văn Tăng</v>
          </cell>
        </row>
        <row r="33">
          <cell r="A33">
            <v>32</v>
          </cell>
          <cell r="B33" t="str">
            <v>Trường THPT Nguyễn Du</v>
          </cell>
        </row>
        <row r="34">
          <cell r="A34">
            <v>33</v>
          </cell>
          <cell r="B34" t="str">
            <v>Trường THPT Nguyễn Khuyến</v>
          </cell>
        </row>
        <row r="35">
          <cell r="A35">
            <v>34</v>
          </cell>
          <cell r="B35" t="str">
            <v>Trường THPT Nguyễn An Ninh</v>
          </cell>
        </row>
        <row r="36">
          <cell r="A36">
            <v>35</v>
          </cell>
          <cell r="B36" t="str">
            <v>Trường THPT Nguyễn Hiền</v>
          </cell>
        </row>
        <row r="37">
          <cell r="A37">
            <v>36</v>
          </cell>
          <cell r="B37" t="str">
            <v>Trường THPT Nam Kỳ Khởi Nghĩa</v>
          </cell>
        </row>
        <row r="38">
          <cell r="A38">
            <v>37</v>
          </cell>
          <cell r="B38" t="str">
            <v>Trường THPT Trần Quang Khải</v>
          </cell>
        </row>
        <row r="39">
          <cell r="A39">
            <v>38</v>
          </cell>
          <cell r="B39" t="str">
            <v>Trường THPT Thạnh Lộc</v>
          </cell>
        </row>
        <row r="40">
          <cell r="A40">
            <v>39</v>
          </cell>
          <cell r="B40" t="str">
            <v>Trường THPT Võ Trường Toản</v>
          </cell>
        </row>
        <row r="41">
          <cell r="A41">
            <v>40</v>
          </cell>
          <cell r="B41" t="str">
            <v>Trường THPT Trường Chinh</v>
          </cell>
        </row>
        <row r="42">
          <cell r="A42">
            <v>41</v>
          </cell>
          <cell r="B42" t="str">
            <v>Trường THPT Thanh Đa</v>
          </cell>
        </row>
        <row r="43">
          <cell r="A43">
            <v>42</v>
          </cell>
          <cell r="B43" t="str">
            <v>Trường THPT Gia Định</v>
          </cell>
        </row>
        <row r="44">
          <cell r="A44">
            <v>43</v>
          </cell>
          <cell r="B44" t="str">
            <v>Trường THPT Võ Thị Sáu</v>
          </cell>
        </row>
        <row r="45">
          <cell r="A45">
            <v>44</v>
          </cell>
          <cell r="B45" t="str">
            <v>Trường THPT Phan Đăng Lưu</v>
          </cell>
        </row>
        <row r="46">
          <cell r="A46">
            <v>45</v>
          </cell>
          <cell r="B46" t="str">
            <v>Trường THPT Hoàng Hoa Thám</v>
          </cell>
        </row>
        <row r="47">
          <cell r="A47">
            <v>46</v>
          </cell>
          <cell r="B47" t="str">
            <v>Trường THPT Trần Văn Giàu</v>
          </cell>
        </row>
        <row r="48">
          <cell r="A48">
            <v>47</v>
          </cell>
          <cell r="B48" t="str">
            <v>Trường THPT Gò Vấp</v>
          </cell>
        </row>
        <row r="49">
          <cell r="A49">
            <v>48</v>
          </cell>
          <cell r="B49" t="str">
            <v>Trường THPT Nguyễn Công Trứ</v>
          </cell>
        </row>
        <row r="50">
          <cell r="A50">
            <v>49</v>
          </cell>
          <cell r="B50" t="str">
            <v>Trường THPT Trần Hưng Đạo</v>
          </cell>
        </row>
        <row r="51">
          <cell r="A51">
            <v>50</v>
          </cell>
          <cell r="B51" t="str">
            <v>Trường THPT Nguyễn Trung Trực</v>
          </cell>
        </row>
        <row r="52">
          <cell r="A52">
            <v>51</v>
          </cell>
          <cell r="B52" t="str">
            <v>Trường THPT Lý Thường Kiệt</v>
          </cell>
        </row>
        <row r="53">
          <cell r="A53">
            <v>52</v>
          </cell>
          <cell r="B53" t="str">
            <v>Trường THPT Nguyễn Hữu Cầu</v>
          </cell>
        </row>
        <row r="54">
          <cell r="A54">
            <v>53</v>
          </cell>
          <cell r="B54" t="str">
            <v>Trường THPT Bà Điểm</v>
          </cell>
        </row>
        <row r="55">
          <cell r="A55">
            <v>54</v>
          </cell>
          <cell r="B55" t="str">
            <v>Trường THPT Nguyễn Văn Cừ</v>
          </cell>
        </row>
        <row r="56">
          <cell r="A56">
            <v>55</v>
          </cell>
          <cell r="B56" t="str">
            <v>Trường THPT Nguyễn Hữu Tiến</v>
          </cell>
        </row>
        <row r="57">
          <cell r="A57">
            <v>56</v>
          </cell>
          <cell r="B57" t="str">
            <v>Trường THPT Phạm Văn Sáng</v>
          </cell>
        </row>
        <row r="58">
          <cell r="A58">
            <v>57</v>
          </cell>
          <cell r="B58" t="str">
            <v>Trường THPT Phú Nhuận</v>
          </cell>
        </row>
        <row r="59">
          <cell r="A59">
            <v>58</v>
          </cell>
          <cell r="B59" t="str">
            <v>Trường THPT Hàn Thuyên</v>
          </cell>
        </row>
        <row r="60">
          <cell r="A60">
            <v>59</v>
          </cell>
          <cell r="B60" t="str">
            <v>Trường THPT Nguyễn Thượng Hiền</v>
          </cell>
        </row>
        <row r="61">
          <cell r="A61">
            <v>60</v>
          </cell>
          <cell r="B61" t="str">
            <v>Trường THPT Nguyễn Chí Thanh</v>
          </cell>
        </row>
        <row r="62">
          <cell r="A62">
            <v>61</v>
          </cell>
          <cell r="B62" t="str">
            <v>Trường THPT Nguyễn Thái Bình</v>
          </cell>
        </row>
        <row r="63">
          <cell r="A63">
            <v>62</v>
          </cell>
          <cell r="B63" t="str">
            <v>Trường THPT Trần Phú</v>
          </cell>
        </row>
        <row r="64">
          <cell r="A64">
            <v>63</v>
          </cell>
          <cell r="B64" t="str">
            <v>Trường THPT Tân Bình</v>
          </cell>
        </row>
        <row r="65">
          <cell r="A65">
            <v>64</v>
          </cell>
          <cell r="B65" t="str">
            <v>Trường THPT Tây Thạnh</v>
          </cell>
        </row>
        <row r="66">
          <cell r="A66">
            <v>65</v>
          </cell>
          <cell r="B66" t="str">
            <v>Trường THPT Nguyễn Hữu Huân</v>
          </cell>
        </row>
        <row r="67">
          <cell r="A67">
            <v>66</v>
          </cell>
          <cell r="B67" t="str">
            <v>Trường THPT Thủ Đức</v>
          </cell>
        </row>
        <row r="68">
          <cell r="A68">
            <v>67</v>
          </cell>
          <cell r="B68" t="str">
            <v>Trường THPT Tam Phú</v>
          </cell>
        </row>
        <row r="69">
          <cell r="A69">
            <v>68</v>
          </cell>
          <cell r="B69" t="str">
            <v>Trường THPT Hiệp Bình</v>
          </cell>
        </row>
        <row r="70">
          <cell r="A70">
            <v>69</v>
          </cell>
          <cell r="B70" t="str">
            <v>Trường THPT Đào Sơn Tây</v>
          </cell>
        </row>
        <row r="71">
          <cell r="A71">
            <v>70</v>
          </cell>
          <cell r="B71" t="str">
            <v>Trường THPT An Nhơn Tây</v>
          </cell>
        </row>
        <row r="72">
          <cell r="A72">
            <v>71</v>
          </cell>
          <cell r="B72" t="str">
            <v>Trường THPT Củ Chi</v>
          </cell>
        </row>
        <row r="73">
          <cell r="A73">
            <v>72</v>
          </cell>
          <cell r="B73" t="str">
            <v>Trường THPT Trung Phú</v>
          </cell>
        </row>
        <row r="74">
          <cell r="A74">
            <v>73</v>
          </cell>
          <cell r="B74" t="str">
            <v>Trường THPT Quang Trung</v>
          </cell>
        </row>
        <row r="75">
          <cell r="A75">
            <v>74</v>
          </cell>
          <cell r="B75" t="str">
            <v>Trường Thiếu Sinh quân</v>
          </cell>
        </row>
        <row r="76">
          <cell r="A76">
            <v>75</v>
          </cell>
          <cell r="B76" t="str">
            <v>Trường THPT Trung Lập</v>
          </cell>
        </row>
        <row r="77">
          <cell r="A77">
            <v>76</v>
          </cell>
          <cell r="B77" t="str">
            <v>Trường THPT Phú Hòa</v>
          </cell>
        </row>
        <row r="78">
          <cell r="A78">
            <v>77</v>
          </cell>
          <cell r="B78" t="str">
            <v>Trường THPT Tân Thông Hội</v>
          </cell>
        </row>
        <row r="79">
          <cell r="A79">
            <v>78</v>
          </cell>
          <cell r="B79" t="str">
            <v>Trường THPT Đa Phước</v>
          </cell>
        </row>
        <row r="80">
          <cell r="A80">
            <v>79</v>
          </cell>
          <cell r="B80" t="str">
            <v>Trường THPT Bình Chánh</v>
          </cell>
        </row>
        <row r="81">
          <cell r="A81">
            <v>80</v>
          </cell>
          <cell r="B81" t="str">
            <v>Trường THPT Lê Minh Xuân</v>
          </cell>
        </row>
        <row r="82">
          <cell r="A82">
            <v>81</v>
          </cell>
          <cell r="B82" t="str">
            <v>Trường THPT Tân Túc</v>
          </cell>
        </row>
        <row r="83">
          <cell r="A83">
            <v>82</v>
          </cell>
          <cell r="B83" t="str">
            <v>Trường THPT Vĩnh Lộc B</v>
          </cell>
        </row>
        <row r="84">
          <cell r="A84">
            <v>83</v>
          </cell>
          <cell r="B84" t="str">
            <v>Trường THPT An Lạc</v>
          </cell>
        </row>
        <row r="85">
          <cell r="A85">
            <v>84</v>
          </cell>
          <cell r="B85" t="str">
            <v>Trường THPT Vĩnh Lộc</v>
          </cell>
        </row>
        <row r="86">
          <cell r="A86">
            <v>85</v>
          </cell>
          <cell r="B86" t="str">
            <v>Trường THPT Nguyễn Hữu Cảnh</v>
          </cell>
        </row>
        <row r="87">
          <cell r="A87">
            <v>86</v>
          </cell>
          <cell r="B87" t="str">
            <v>Trường THPT Bình Hưng Hòa</v>
          </cell>
        </row>
        <row r="88">
          <cell r="A88">
            <v>87</v>
          </cell>
          <cell r="B88" t="str">
            <v>Trường THPT Bình Tân</v>
          </cell>
        </row>
        <row r="89">
          <cell r="A89">
            <v>88</v>
          </cell>
          <cell r="B89" t="str">
            <v>Trường THPT Bình Khánh</v>
          </cell>
        </row>
        <row r="90">
          <cell r="A90">
            <v>89</v>
          </cell>
          <cell r="B90" t="str">
            <v>Trường THPT Cần Thạnh</v>
          </cell>
        </row>
        <row r="91">
          <cell r="A91">
            <v>90</v>
          </cell>
          <cell r="B91" t="str">
            <v>Trường THPT An Nghĩa</v>
          </cell>
        </row>
        <row r="92">
          <cell r="A92">
            <v>91</v>
          </cell>
          <cell r="B92" t="str">
            <v>Trường THPT Long Thới</v>
          </cell>
        </row>
        <row r="93">
          <cell r="A93">
            <v>92</v>
          </cell>
          <cell r="B93" t="str">
            <v>Trường THPT Phước Kiển</v>
          </cell>
        </row>
        <row r="94">
          <cell r="A94">
            <v>93</v>
          </cell>
          <cell r="B94" t="str">
            <v>Trường THPT Dương Văn Dương</v>
          </cell>
        </row>
        <row r="95">
          <cell r="A95">
            <v>94</v>
          </cell>
          <cell r="B95" t="str">
            <v>Trường THPT Lương Thế Vinh</v>
          </cell>
        </row>
        <row r="96">
          <cell r="A96">
            <v>95</v>
          </cell>
          <cell r="B96" t="str">
            <v>Trường THPT Nguyễn Thị Diệu</v>
          </cell>
        </row>
        <row r="97">
          <cell r="A97">
            <v>96</v>
          </cell>
          <cell r="B97" t="str">
            <v>Trường THPT Trần Hữu Trang</v>
          </cell>
        </row>
        <row r="98">
          <cell r="A98">
            <v>97</v>
          </cell>
          <cell r="B98" t="str">
            <v>Trường THPT Sương Nguyệt Anh</v>
          </cell>
        </row>
        <row r="99">
          <cell r="A99">
            <v>98</v>
          </cell>
          <cell r="B99" t="str">
            <v>Trường THPT Diên Hồng</v>
          </cell>
        </row>
        <row r="100">
          <cell r="A100">
            <v>99</v>
          </cell>
          <cell r="B100" t="str">
            <v>Trường THPT Võ Văn Kiệt</v>
          </cell>
        </row>
        <row r="101">
          <cell r="A101">
            <v>100</v>
          </cell>
          <cell r="B101" t="str">
            <v>Trung tâm GDTX Quận 1</v>
          </cell>
        </row>
        <row r="102">
          <cell r="A102">
            <v>101</v>
          </cell>
          <cell r="B102" t="str">
            <v>Trung tâm GDTX Lê Quý Đôn</v>
          </cell>
        </row>
        <row r="103">
          <cell r="A103">
            <v>102</v>
          </cell>
          <cell r="B103" t="str">
            <v>Trung tâm GDTX Quận 2</v>
          </cell>
        </row>
        <row r="104">
          <cell r="A104">
            <v>103</v>
          </cell>
          <cell r="B104" t="str">
            <v>Trung tâm GDTX Quận 3</v>
          </cell>
        </row>
        <row r="105">
          <cell r="A105">
            <v>104</v>
          </cell>
          <cell r="B105" t="str">
            <v>Trung tâm GDTX Quận 4</v>
          </cell>
        </row>
        <row r="106">
          <cell r="A106">
            <v>105</v>
          </cell>
          <cell r="B106" t="str">
            <v>Trung tâm GDTX Quận 5</v>
          </cell>
        </row>
        <row r="107">
          <cell r="A107">
            <v>106</v>
          </cell>
          <cell r="B107" t="str">
            <v>Trung tâm GDTX Chu Văn An</v>
          </cell>
        </row>
        <row r="108">
          <cell r="A108">
            <v>107</v>
          </cell>
          <cell r="B108" t="str">
            <v>Trung tâm GDTX Tiếng Hoa</v>
          </cell>
        </row>
        <row r="109">
          <cell r="A109">
            <v>108</v>
          </cell>
          <cell r="B109" t="str">
            <v>Trung tâm GDTX Quận 6</v>
          </cell>
        </row>
        <row r="110">
          <cell r="A110">
            <v>109</v>
          </cell>
          <cell r="B110" t="str">
            <v>Trung tâm GDTX Quận 7</v>
          </cell>
        </row>
        <row r="111">
          <cell r="A111">
            <v>110</v>
          </cell>
          <cell r="B111" t="str">
            <v>Trung tâm GDTX Quận 8</v>
          </cell>
        </row>
        <row r="112">
          <cell r="A112">
            <v>111</v>
          </cell>
          <cell r="B112" t="str">
            <v>Trung tâm GDTX Quận 9</v>
          </cell>
        </row>
        <row r="113">
          <cell r="A113">
            <v>112</v>
          </cell>
          <cell r="B113" t="str">
            <v>Trung tâm GDTX Quận 10</v>
          </cell>
        </row>
        <row r="114">
          <cell r="A114">
            <v>113</v>
          </cell>
          <cell r="B114" t="str">
            <v>Trung tâm GDTX Quận 11</v>
          </cell>
        </row>
        <row r="115">
          <cell r="A115">
            <v>114</v>
          </cell>
          <cell r="B115" t="str">
            <v>Trung tâm GDTX Quận 12</v>
          </cell>
        </row>
        <row r="116">
          <cell r="A116">
            <v>115</v>
          </cell>
          <cell r="B116" t="str">
            <v>Trung tâm GDTX Quận Phú Nhuận</v>
          </cell>
        </row>
        <row r="117">
          <cell r="A117">
            <v>116</v>
          </cell>
          <cell r="B117" t="str">
            <v>Trung tâm GDTX Quận Bình Thạnh</v>
          </cell>
        </row>
        <row r="118">
          <cell r="A118">
            <v>117</v>
          </cell>
          <cell r="B118" t="str">
            <v>Trung tâm GDTX Quận Tân Bình</v>
          </cell>
        </row>
        <row r="119">
          <cell r="A119">
            <v>118</v>
          </cell>
          <cell r="B119" t="str">
            <v>Trung tâm GDTX Quận Tân Phú</v>
          </cell>
        </row>
        <row r="120">
          <cell r="A120">
            <v>119</v>
          </cell>
          <cell r="B120" t="str">
            <v>Trung tâm GDTX Quận Gò Vấp</v>
          </cell>
        </row>
        <row r="121">
          <cell r="A121">
            <v>120</v>
          </cell>
          <cell r="B121" t="str">
            <v>Trung tâm GDTX Quận Thủ Đức</v>
          </cell>
        </row>
        <row r="122">
          <cell r="A122">
            <v>121</v>
          </cell>
          <cell r="B122" t="str">
            <v>Trung tâm GDTX Huyện Hóc Môn</v>
          </cell>
        </row>
        <row r="123">
          <cell r="A123">
            <v>122</v>
          </cell>
          <cell r="B123" t="str">
            <v>Trung tâm GDTX Huyện Củ Chi</v>
          </cell>
        </row>
        <row r="124">
          <cell r="A124">
            <v>123</v>
          </cell>
          <cell r="B124" t="str">
            <v>Trung tâm GDTX Huyện Bình Chánh</v>
          </cell>
        </row>
        <row r="125">
          <cell r="A125">
            <v>124</v>
          </cell>
          <cell r="B125" t="str">
            <v>Trung tâm GDTX Quận Bình Tân</v>
          </cell>
        </row>
        <row r="126">
          <cell r="A126">
            <v>125</v>
          </cell>
          <cell r="B126" t="str">
            <v>Trung tâm GDTX Huyện Nhà Bè</v>
          </cell>
        </row>
        <row r="127">
          <cell r="A127">
            <v>126</v>
          </cell>
          <cell r="B127" t="str">
            <v>Trung tâm GDTX Huyện Cần Giờ</v>
          </cell>
        </row>
        <row r="128">
          <cell r="A128">
            <v>127</v>
          </cell>
          <cell r="B128" t="str">
            <v>Trung tâm GD KTTH và HN Lê Thị Hồng Gấm</v>
          </cell>
        </row>
        <row r="129">
          <cell r="A129">
            <v>128</v>
          </cell>
          <cell r="B129" t="str">
            <v>Trung tâm HTPTGDHN cho Người Khuyết tật</v>
          </cell>
        </row>
        <row r="130">
          <cell r="A130">
            <v>129</v>
          </cell>
          <cell r="B130" t="str">
            <v>Trường mầm non 19/5 thành phố</v>
          </cell>
        </row>
        <row r="131">
          <cell r="A131">
            <v>130</v>
          </cell>
          <cell r="B131" t="str">
            <v>Trường mầm non Nam Sài Gòn</v>
          </cell>
        </row>
        <row r="132">
          <cell r="A132">
            <v>131</v>
          </cell>
          <cell r="B132" t="str">
            <v>Trường mầm non thành phố</v>
          </cell>
        </row>
        <row r="133">
          <cell r="A133">
            <v>132</v>
          </cell>
          <cell r="B133" t="str">
            <v>Trường Trung cấp Kinh tế - Kỹ thuật Nguyễn Hữu Cảnh</v>
          </cell>
        </row>
        <row r="134">
          <cell r="A134">
            <v>133</v>
          </cell>
          <cell r="B134" t="str">
            <v>Trường Trung cấp Kỹ thuật và Nghiệp vụ Nam Sài Gòn</v>
          </cell>
        </row>
        <row r="135">
          <cell r="A135">
            <v>134</v>
          </cell>
          <cell r="B135" t="str">
            <v>Trường Trung cấp Kinh tế-Kỹ thuật quận 12</v>
          </cell>
        </row>
        <row r="136">
          <cell r="A136">
            <v>135</v>
          </cell>
          <cell r="B136" t="str">
            <v>Trường Trung cấp Kinh tế-Kỹ thuật Hóc Môn</v>
          </cell>
        </row>
        <row r="137">
          <cell r="A137">
            <v>136</v>
          </cell>
          <cell r="B137" t="str">
            <v>Trường Cao đẳng Kinh tế - Kỹ thuật Thành phố Hồ Chí Minh</v>
          </cell>
        </row>
        <row r="138">
          <cell r="A138">
            <v>137</v>
          </cell>
          <cell r="B138" t="str">
            <v>Trường Cao đẳng Kinh tế</v>
          </cell>
        </row>
        <row r="139">
          <cell r="A139">
            <v>138</v>
          </cell>
          <cell r="B139" t="str">
            <v>Trường Cao đẳng Kỹ thuật  Lý Tự Trọng TP.HCM</v>
          </cell>
        </row>
        <row r="140">
          <cell r="A140">
            <v>139</v>
          </cell>
          <cell r="B140" t="str">
            <v>Trường Cao đẳng Công nghệ Thủ Đức</v>
          </cell>
        </row>
        <row r="141">
          <cell r="A141">
            <v>140</v>
          </cell>
          <cell r="B141" t="str">
            <v>Trường PTĐB Nguyễn Đình Chiểu</v>
          </cell>
        </row>
        <row r="142">
          <cell r="A142">
            <v>141</v>
          </cell>
          <cell r="B142" t="str">
            <v>Báo Giáo dục TPHCM</v>
          </cell>
        </row>
        <row r="143">
          <cell r="A143">
            <v>142</v>
          </cell>
          <cell r="B143" t="str">
            <v>Trung tâm Ngoại ngữ - Tin học</v>
          </cell>
        </row>
        <row r="144">
          <cell r="A144">
            <v>143</v>
          </cell>
          <cell r="B144" t="str">
            <v>Trung tâm Thông tin và Chương trình giáo dục</v>
          </cell>
        </row>
        <row r="145">
          <cell r="A145">
            <v>144</v>
          </cell>
          <cell r="B145" t="str">
            <v>Ban Quản lý đầu tư xây dựng các công trình thuộc Sở</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Truong"/>
      <sheetName val="Tonghop_guiSGD"/>
      <sheetName val="TH_Mamno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TH_Tieuhoc"/>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TH_THCS"/>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TH_THPT"/>
      <sheetName val="101"/>
      <sheetName val="102"/>
      <sheetName val="103"/>
      <sheetName val="Dinhbien"/>
      <sheetName val="heso_LOP_thuong"/>
      <sheetName val="heso_LOPchuy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row r="14">
          <cell r="D14">
            <v>0</v>
          </cell>
          <cell r="F14">
            <v>0</v>
          </cell>
        </row>
        <row r="15">
          <cell r="D15">
            <v>0</v>
          </cell>
        </row>
        <row r="18">
          <cell r="D18">
            <v>1</v>
          </cell>
          <cell r="F18">
            <v>1</v>
          </cell>
        </row>
        <row r="19">
          <cell r="D19">
            <v>1</v>
          </cell>
          <cell r="F19">
            <v>1</v>
          </cell>
        </row>
        <row r="20">
          <cell r="D20">
            <v>1</v>
          </cell>
          <cell r="F20">
            <v>1</v>
          </cell>
        </row>
        <row r="21">
          <cell r="D21">
            <v>0</v>
          </cell>
        </row>
        <row r="23">
          <cell r="F23">
            <v>3</v>
          </cell>
        </row>
        <row r="24">
          <cell r="F24">
            <v>2</v>
          </cell>
        </row>
      </sheetData>
      <sheetData sheetId="110" refreshError="1"/>
      <sheetData sheetId="1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01"/>
  <sheetViews>
    <sheetView topLeftCell="A121" zoomScale="85" zoomScaleNormal="85" zoomScalePageLayoutView="85" workbookViewId="0">
      <selection activeCell="B147" sqref="B147"/>
    </sheetView>
  </sheetViews>
  <sheetFormatPr defaultColWidth="9.875" defaultRowHeight="18.75"/>
  <cols>
    <col min="1" max="1" width="9.5" style="11" customWidth="1"/>
    <col min="2" max="2" width="54.5" style="15" bestFit="1" customWidth="1"/>
    <col min="3" max="3" width="19.5" style="11" customWidth="1"/>
    <col min="4" max="4" width="30" style="11" customWidth="1"/>
    <col min="5" max="5" width="13.625" style="11" bestFit="1" customWidth="1"/>
    <col min="6" max="16384" width="9.875" style="11"/>
  </cols>
  <sheetData>
    <row r="1" spans="1:7" s="4" customFormat="1" ht="64.5" customHeight="1">
      <c r="A1" s="1" t="s">
        <v>0</v>
      </c>
      <c r="B1" s="1" t="s">
        <v>1</v>
      </c>
      <c r="C1" s="1" t="s">
        <v>2</v>
      </c>
      <c r="D1" s="1" t="s">
        <v>273</v>
      </c>
      <c r="E1" s="1" t="s">
        <v>0</v>
      </c>
      <c r="F1" s="2"/>
      <c r="G1" s="3"/>
    </row>
    <row r="2" spans="1:7">
      <c r="A2" s="5">
        <v>1</v>
      </c>
      <c r="B2" s="6" t="s">
        <v>3</v>
      </c>
      <c r="C2" s="7" t="s">
        <v>4</v>
      </c>
      <c r="D2" s="8" t="s">
        <v>395</v>
      </c>
      <c r="E2" s="9">
        <f t="shared" ref="E2:E65" si="0">A2</f>
        <v>1</v>
      </c>
      <c r="F2" s="10"/>
      <c r="G2" s="10"/>
    </row>
    <row r="3" spans="1:7">
      <c r="A3" s="5">
        <v>2</v>
      </c>
      <c r="B3" s="6" t="s">
        <v>5</v>
      </c>
      <c r="C3" s="7" t="s">
        <v>6</v>
      </c>
      <c r="D3" s="8" t="s">
        <v>395</v>
      </c>
      <c r="E3" s="9">
        <f t="shared" si="0"/>
        <v>2</v>
      </c>
      <c r="F3" s="12"/>
      <c r="G3" s="10"/>
    </row>
    <row r="4" spans="1:7">
      <c r="A4" s="5">
        <v>3</v>
      </c>
      <c r="B4" s="6" t="s">
        <v>7</v>
      </c>
      <c r="C4" s="7" t="s">
        <v>8</v>
      </c>
      <c r="D4" s="8" t="s">
        <v>396</v>
      </c>
      <c r="E4" s="9">
        <f t="shared" si="0"/>
        <v>3</v>
      </c>
      <c r="F4" s="10"/>
      <c r="G4" s="10"/>
    </row>
    <row r="5" spans="1:7">
      <c r="A5" s="5">
        <v>4</v>
      </c>
      <c r="B5" s="6" t="s">
        <v>9</v>
      </c>
      <c r="C5" s="7" t="s">
        <v>10</v>
      </c>
      <c r="D5" s="8" t="s">
        <v>395</v>
      </c>
      <c r="E5" s="9">
        <f t="shared" si="0"/>
        <v>4</v>
      </c>
      <c r="F5" s="10"/>
      <c r="G5" s="10"/>
    </row>
    <row r="6" spans="1:7">
      <c r="A6" s="5">
        <v>5</v>
      </c>
      <c r="B6" s="6" t="s">
        <v>11</v>
      </c>
      <c r="C6" s="7" t="s">
        <v>12</v>
      </c>
      <c r="D6" s="8" t="s">
        <v>395</v>
      </c>
      <c r="E6" s="9">
        <f t="shared" si="0"/>
        <v>5</v>
      </c>
      <c r="F6" s="10"/>
      <c r="G6" s="10"/>
    </row>
    <row r="7" spans="1:7">
      <c r="A7" s="5">
        <v>6</v>
      </c>
      <c r="B7" s="6" t="s">
        <v>13</v>
      </c>
      <c r="C7" s="7" t="s">
        <v>14</v>
      </c>
      <c r="D7" s="8" t="s">
        <v>395</v>
      </c>
      <c r="E7" s="9">
        <f t="shared" si="0"/>
        <v>6</v>
      </c>
      <c r="F7" s="10"/>
      <c r="G7" s="10"/>
    </row>
    <row r="8" spans="1:7">
      <c r="A8" s="5">
        <v>7</v>
      </c>
      <c r="B8" s="6" t="s">
        <v>15</v>
      </c>
      <c r="C8" s="7" t="s">
        <v>16</v>
      </c>
      <c r="D8" s="8" t="s">
        <v>395</v>
      </c>
      <c r="E8" s="9">
        <f t="shared" si="0"/>
        <v>7</v>
      </c>
      <c r="F8" s="12"/>
      <c r="G8" s="10"/>
    </row>
    <row r="9" spans="1:7">
      <c r="A9" s="5">
        <v>8</v>
      </c>
      <c r="B9" s="6" t="s">
        <v>17</v>
      </c>
      <c r="C9" s="7" t="s">
        <v>18</v>
      </c>
      <c r="D9" s="8" t="s">
        <v>395</v>
      </c>
      <c r="E9" s="9">
        <f t="shared" si="0"/>
        <v>8</v>
      </c>
      <c r="F9" s="10"/>
      <c r="G9" s="10"/>
    </row>
    <row r="10" spans="1:7">
      <c r="A10" s="5">
        <v>9</v>
      </c>
      <c r="B10" s="6" t="s">
        <v>19</v>
      </c>
      <c r="C10" s="7" t="s">
        <v>20</v>
      </c>
      <c r="D10" s="8" t="s">
        <v>395</v>
      </c>
      <c r="E10" s="9">
        <f t="shared" si="0"/>
        <v>9</v>
      </c>
      <c r="F10" s="10"/>
      <c r="G10" s="10"/>
    </row>
    <row r="11" spans="1:7">
      <c r="A11" s="5">
        <v>10</v>
      </c>
      <c r="B11" s="6" t="s">
        <v>21</v>
      </c>
      <c r="C11" s="7" t="s">
        <v>22</v>
      </c>
      <c r="D11" s="8" t="s">
        <v>395</v>
      </c>
      <c r="E11" s="9">
        <f t="shared" si="0"/>
        <v>10</v>
      </c>
      <c r="F11" s="10"/>
      <c r="G11" s="10"/>
    </row>
    <row r="12" spans="1:7">
      <c r="A12" s="5">
        <v>11</v>
      </c>
      <c r="B12" s="6" t="s">
        <v>23</v>
      </c>
      <c r="C12" s="7" t="s">
        <v>24</v>
      </c>
      <c r="D12" s="8" t="s">
        <v>395</v>
      </c>
      <c r="E12" s="9">
        <f t="shared" si="0"/>
        <v>11</v>
      </c>
      <c r="F12" s="10"/>
      <c r="G12" s="10"/>
    </row>
    <row r="13" spans="1:7">
      <c r="A13" s="5">
        <v>12</v>
      </c>
      <c r="B13" s="6" t="s">
        <v>25</v>
      </c>
      <c r="C13" s="7" t="s">
        <v>26</v>
      </c>
      <c r="D13" s="8" t="s">
        <v>395</v>
      </c>
      <c r="E13" s="9">
        <f t="shared" si="0"/>
        <v>12</v>
      </c>
      <c r="F13" s="10"/>
      <c r="G13" s="10"/>
    </row>
    <row r="14" spans="1:7">
      <c r="A14" s="5">
        <v>13</v>
      </c>
      <c r="B14" s="6" t="s">
        <v>27</v>
      </c>
      <c r="C14" s="7" t="s">
        <v>28</v>
      </c>
      <c r="D14" s="8" t="s">
        <v>396</v>
      </c>
      <c r="E14" s="9">
        <f t="shared" si="0"/>
        <v>13</v>
      </c>
      <c r="F14" s="10"/>
      <c r="G14" s="10"/>
    </row>
    <row r="15" spans="1:7">
      <c r="A15" s="5">
        <v>14</v>
      </c>
      <c r="B15" s="6" t="s">
        <v>29</v>
      </c>
      <c r="C15" s="7" t="s">
        <v>30</v>
      </c>
      <c r="D15" s="8" t="s">
        <v>395</v>
      </c>
      <c r="E15" s="9">
        <f t="shared" si="0"/>
        <v>14</v>
      </c>
      <c r="F15" s="10"/>
      <c r="G15" s="10"/>
    </row>
    <row r="16" spans="1:7">
      <c r="A16" s="5">
        <v>15</v>
      </c>
      <c r="B16" s="6" t="s">
        <v>31</v>
      </c>
      <c r="C16" s="7" t="s">
        <v>32</v>
      </c>
      <c r="D16" s="8" t="s">
        <v>395</v>
      </c>
      <c r="E16" s="9">
        <f t="shared" si="0"/>
        <v>15</v>
      </c>
      <c r="F16" s="10"/>
      <c r="G16" s="10"/>
    </row>
    <row r="17" spans="1:7">
      <c r="A17" s="5">
        <v>16</v>
      </c>
      <c r="B17" s="6" t="s">
        <v>33</v>
      </c>
      <c r="C17" s="7" t="s">
        <v>34</v>
      </c>
      <c r="D17" s="8" t="s">
        <v>397</v>
      </c>
      <c r="E17" s="9">
        <f t="shared" si="0"/>
        <v>16</v>
      </c>
      <c r="F17" s="10"/>
      <c r="G17" s="10"/>
    </row>
    <row r="18" spans="1:7">
      <c r="A18" s="5">
        <v>17</v>
      </c>
      <c r="B18" s="6" t="s">
        <v>35</v>
      </c>
      <c r="C18" s="7" t="s">
        <v>36</v>
      </c>
      <c r="D18" s="8" t="s">
        <v>395</v>
      </c>
      <c r="E18" s="9">
        <f t="shared" si="0"/>
        <v>17</v>
      </c>
      <c r="F18" s="10"/>
      <c r="G18" s="10"/>
    </row>
    <row r="19" spans="1:7">
      <c r="A19" s="5">
        <v>18</v>
      </c>
      <c r="B19" s="6" t="s">
        <v>37</v>
      </c>
      <c r="C19" s="7" t="s">
        <v>38</v>
      </c>
      <c r="D19" s="8" t="s">
        <v>395</v>
      </c>
      <c r="E19" s="9">
        <f t="shared" si="0"/>
        <v>18</v>
      </c>
      <c r="F19" s="10"/>
      <c r="G19" s="10"/>
    </row>
    <row r="20" spans="1:7">
      <c r="A20" s="5">
        <v>19</v>
      </c>
      <c r="B20" s="6" t="s">
        <v>39</v>
      </c>
      <c r="C20" s="7" t="s">
        <v>40</v>
      </c>
      <c r="D20" s="8" t="s">
        <v>395</v>
      </c>
      <c r="E20" s="9">
        <f t="shared" si="0"/>
        <v>19</v>
      </c>
      <c r="F20" s="10"/>
      <c r="G20" s="10"/>
    </row>
    <row r="21" spans="1:7">
      <c r="A21" s="5">
        <v>20</v>
      </c>
      <c r="B21" s="6" t="s">
        <v>41</v>
      </c>
      <c r="C21" s="7" t="s">
        <v>42</v>
      </c>
      <c r="D21" s="8" t="s">
        <v>395</v>
      </c>
      <c r="E21" s="9">
        <f t="shared" si="0"/>
        <v>20</v>
      </c>
      <c r="F21" s="10"/>
      <c r="G21" s="10"/>
    </row>
    <row r="22" spans="1:7">
      <c r="A22" s="5">
        <v>21</v>
      </c>
      <c r="B22" s="6" t="s">
        <v>43</v>
      </c>
      <c r="C22" s="7" t="s">
        <v>44</v>
      </c>
      <c r="D22" s="8" t="s">
        <v>395</v>
      </c>
      <c r="E22" s="9">
        <f t="shared" si="0"/>
        <v>21</v>
      </c>
      <c r="F22" s="10"/>
      <c r="G22" s="10"/>
    </row>
    <row r="23" spans="1:7">
      <c r="A23" s="5">
        <v>22</v>
      </c>
      <c r="B23" s="6" t="s">
        <v>45</v>
      </c>
      <c r="C23" s="7" t="s">
        <v>46</v>
      </c>
      <c r="D23" s="8" t="s">
        <v>395</v>
      </c>
      <c r="E23" s="9">
        <f t="shared" si="0"/>
        <v>22</v>
      </c>
      <c r="F23" s="10"/>
      <c r="G23" s="10"/>
    </row>
    <row r="24" spans="1:7">
      <c r="A24" s="5">
        <v>23</v>
      </c>
      <c r="B24" s="6" t="s">
        <v>47</v>
      </c>
      <c r="C24" s="7" t="s">
        <v>48</v>
      </c>
      <c r="D24" s="8" t="s">
        <v>395</v>
      </c>
      <c r="E24" s="9">
        <f t="shared" si="0"/>
        <v>23</v>
      </c>
      <c r="F24" s="10"/>
      <c r="G24" s="10"/>
    </row>
    <row r="25" spans="1:7">
      <c r="A25" s="5">
        <v>24</v>
      </c>
      <c r="B25" s="6" t="s">
        <v>49</v>
      </c>
      <c r="C25" s="7" t="s">
        <v>50</v>
      </c>
      <c r="D25" s="8" t="s">
        <v>395</v>
      </c>
      <c r="E25" s="9">
        <f t="shared" si="0"/>
        <v>24</v>
      </c>
      <c r="F25" s="10"/>
      <c r="G25" s="10"/>
    </row>
    <row r="26" spans="1:7">
      <c r="A26" s="5">
        <v>25</v>
      </c>
      <c r="B26" s="6" t="s">
        <v>51</v>
      </c>
      <c r="C26" s="7" t="s">
        <v>52</v>
      </c>
      <c r="D26" s="8" t="s">
        <v>395</v>
      </c>
      <c r="E26" s="9">
        <f t="shared" si="0"/>
        <v>25</v>
      </c>
      <c r="F26" s="10"/>
      <c r="G26" s="10"/>
    </row>
    <row r="27" spans="1:7">
      <c r="A27" s="5">
        <v>26</v>
      </c>
      <c r="B27" s="6" t="s">
        <v>53</v>
      </c>
      <c r="C27" s="7" t="s">
        <v>54</v>
      </c>
      <c r="D27" s="8" t="s">
        <v>396</v>
      </c>
      <c r="E27" s="9">
        <f t="shared" si="0"/>
        <v>26</v>
      </c>
      <c r="F27" s="10"/>
      <c r="G27" s="10"/>
    </row>
    <row r="28" spans="1:7">
      <c r="A28" s="5">
        <v>27</v>
      </c>
      <c r="B28" s="6" t="s">
        <v>55</v>
      </c>
      <c r="C28" s="7" t="s">
        <v>56</v>
      </c>
      <c r="D28" s="8" t="s">
        <v>395</v>
      </c>
      <c r="E28" s="9">
        <f t="shared" si="0"/>
        <v>27</v>
      </c>
      <c r="F28" s="10"/>
      <c r="G28" s="10"/>
    </row>
    <row r="29" spans="1:7">
      <c r="A29" s="5">
        <v>28</v>
      </c>
      <c r="B29" s="6" t="s">
        <v>57</v>
      </c>
      <c r="C29" s="7" t="s">
        <v>58</v>
      </c>
      <c r="D29" s="8" t="s">
        <v>395</v>
      </c>
      <c r="E29" s="9">
        <f t="shared" si="0"/>
        <v>28</v>
      </c>
      <c r="F29" s="10"/>
      <c r="G29" s="10"/>
    </row>
    <row r="30" spans="1:7">
      <c r="A30" s="5">
        <v>29</v>
      </c>
      <c r="B30" s="6" t="s">
        <v>59</v>
      </c>
      <c r="C30" s="7" t="s">
        <v>60</v>
      </c>
      <c r="D30" s="8" t="s">
        <v>395</v>
      </c>
      <c r="E30" s="9">
        <f t="shared" si="0"/>
        <v>29</v>
      </c>
      <c r="F30" s="10"/>
      <c r="G30" s="10"/>
    </row>
    <row r="31" spans="1:7">
      <c r="A31" s="5">
        <v>30</v>
      </c>
      <c r="B31" s="6" t="s">
        <v>61</v>
      </c>
      <c r="C31" s="7" t="s">
        <v>62</v>
      </c>
      <c r="D31" s="8" t="s">
        <v>395</v>
      </c>
      <c r="E31" s="9">
        <f t="shared" si="0"/>
        <v>30</v>
      </c>
      <c r="F31" s="10"/>
      <c r="G31" s="10"/>
    </row>
    <row r="32" spans="1:7">
      <c r="A32" s="5">
        <v>31</v>
      </c>
      <c r="B32" s="6" t="s">
        <v>63</v>
      </c>
      <c r="C32" s="7" t="s">
        <v>64</v>
      </c>
      <c r="D32" s="8" t="s">
        <v>395</v>
      </c>
      <c r="E32" s="9">
        <f t="shared" si="0"/>
        <v>31</v>
      </c>
      <c r="F32" s="10"/>
      <c r="G32" s="10"/>
    </row>
    <row r="33" spans="1:7">
      <c r="A33" s="5">
        <v>32</v>
      </c>
      <c r="B33" s="6" t="s">
        <v>65</v>
      </c>
      <c r="C33" s="7" t="s">
        <v>66</v>
      </c>
      <c r="D33" s="8" t="s">
        <v>395</v>
      </c>
      <c r="E33" s="9">
        <f t="shared" si="0"/>
        <v>32</v>
      </c>
      <c r="F33" s="10"/>
      <c r="G33" s="10"/>
    </row>
    <row r="34" spans="1:7">
      <c r="A34" s="5">
        <v>33</v>
      </c>
      <c r="B34" s="6" t="s">
        <v>67</v>
      </c>
      <c r="C34" s="7" t="s">
        <v>68</v>
      </c>
      <c r="D34" s="8" t="s">
        <v>395</v>
      </c>
      <c r="E34" s="9">
        <f t="shared" si="0"/>
        <v>33</v>
      </c>
      <c r="F34" s="10"/>
      <c r="G34" s="10"/>
    </row>
    <row r="35" spans="1:7">
      <c r="A35" s="5">
        <v>34</v>
      </c>
      <c r="B35" s="6" t="s">
        <v>69</v>
      </c>
      <c r="C35" s="7" t="s">
        <v>70</v>
      </c>
      <c r="D35" s="8" t="s">
        <v>395</v>
      </c>
      <c r="E35" s="9">
        <f t="shared" si="0"/>
        <v>34</v>
      </c>
      <c r="F35" s="10"/>
      <c r="G35" s="10"/>
    </row>
    <row r="36" spans="1:7">
      <c r="A36" s="5">
        <v>35</v>
      </c>
      <c r="B36" s="6" t="s">
        <v>71</v>
      </c>
      <c r="C36" s="7" t="s">
        <v>72</v>
      </c>
      <c r="D36" s="8" t="s">
        <v>395</v>
      </c>
      <c r="E36" s="9">
        <f t="shared" si="0"/>
        <v>35</v>
      </c>
      <c r="F36" s="10"/>
      <c r="G36" s="10"/>
    </row>
    <row r="37" spans="1:7">
      <c r="A37" s="5">
        <v>36</v>
      </c>
      <c r="B37" s="6" t="s">
        <v>73</v>
      </c>
      <c r="C37" s="7" t="s">
        <v>74</v>
      </c>
      <c r="D37" s="8" t="s">
        <v>395</v>
      </c>
      <c r="E37" s="9">
        <f t="shared" si="0"/>
        <v>36</v>
      </c>
      <c r="F37" s="10"/>
      <c r="G37" s="10"/>
    </row>
    <row r="38" spans="1:7">
      <c r="A38" s="5">
        <v>37</v>
      </c>
      <c r="B38" s="6" t="s">
        <v>75</v>
      </c>
      <c r="C38" s="7" t="s">
        <v>76</v>
      </c>
      <c r="D38" s="8" t="s">
        <v>395</v>
      </c>
      <c r="E38" s="9">
        <f t="shared" si="0"/>
        <v>37</v>
      </c>
      <c r="F38" s="10"/>
      <c r="G38" s="10"/>
    </row>
    <row r="39" spans="1:7">
      <c r="A39" s="5">
        <v>38</v>
      </c>
      <c r="B39" s="6" t="s">
        <v>77</v>
      </c>
      <c r="C39" s="7" t="s">
        <v>78</v>
      </c>
      <c r="D39" s="8" t="s">
        <v>395</v>
      </c>
      <c r="E39" s="9">
        <f t="shared" si="0"/>
        <v>38</v>
      </c>
      <c r="F39" s="10"/>
      <c r="G39" s="10"/>
    </row>
    <row r="40" spans="1:7">
      <c r="A40" s="5">
        <v>39</v>
      </c>
      <c r="B40" s="6" t="s">
        <v>79</v>
      </c>
      <c r="C40" s="7" t="s">
        <v>80</v>
      </c>
      <c r="D40" s="8" t="s">
        <v>395</v>
      </c>
      <c r="E40" s="9">
        <f t="shared" si="0"/>
        <v>39</v>
      </c>
      <c r="F40" s="10"/>
      <c r="G40" s="10"/>
    </row>
    <row r="41" spans="1:7">
      <c r="A41" s="5">
        <v>40</v>
      </c>
      <c r="B41" s="6" t="s">
        <v>81</v>
      </c>
      <c r="C41" s="7" t="s">
        <v>82</v>
      </c>
      <c r="D41" s="8" t="s">
        <v>395</v>
      </c>
      <c r="E41" s="9">
        <f t="shared" si="0"/>
        <v>40</v>
      </c>
      <c r="F41" s="10"/>
      <c r="G41" s="10"/>
    </row>
    <row r="42" spans="1:7">
      <c r="A42" s="5">
        <v>41</v>
      </c>
      <c r="B42" s="6" t="s">
        <v>83</v>
      </c>
      <c r="C42" s="7" t="s">
        <v>84</v>
      </c>
      <c r="D42" s="8" t="s">
        <v>395</v>
      </c>
      <c r="E42" s="9">
        <f t="shared" si="0"/>
        <v>41</v>
      </c>
      <c r="F42" s="10"/>
      <c r="G42" s="10"/>
    </row>
    <row r="43" spans="1:7">
      <c r="A43" s="5">
        <v>42</v>
      </c>
      <c r="B43" s="6" t="s">
        <v>85</v>
      </c>
      <c r="C43" s="7" t="s">
        <v>86</v>
      </c>
      <c r="D43" s="8" t="s">
        <v>397</v>
      </c>
      <c r="E43" s="9">
        <f t="shared" si="0"/>
        <v>42</v>
      </c>
      <c r="F43" s="10"/>
      <c r="G43" s="10"/>
    </row>
    <row r="44" spans="1:7">
      <c r="A44" s="5">
        <v>43</v>
      </c>
      <c r="B44" s="6" t="s">
        <v>87</v>
      </c>
      <c r="C44" s="7" t="s">
        <v>88</v>
      </c>
      <c r="D44" s="8" t="s">
        <v>395</v>
      </c>
      <c r="E44" s="9">
        <f t="shared" si="0"/>
        <v>43</v>
      </c>
      <c r="F44" s="10"/>
      <c r="G44" s="10"/>
    </row>
    <row r="45" spans="1:7">
      <c r="A45" s="5">
        <v>44</v>
      </c>
      <c r="B45" s="6" t="s">
        <v>89</v>
      </c>
      <c r="C45" s="7" t="s">
        <v>90</v>
      </c>
      <c r="D45" s="8" t="s">
        <v>395</v>
      </c>
      <c r="E45" s="9">
        <f t="shared" si="0"/>
        <v>44</v>
      </c>
      <c r="F45" s="10"/>
      <c r="G45" s="10"/>
    </row>
    <row r="46" spans="1:7">
      <c r="A46" s="5">
        <v>45</v>
      </c>
      <c r="B46" s="6" t="s">
        <v>91</v>
      </c>
      <c r="C46" s="7" t="s">
        <v>92</v>
      </c>
      <c r="D46" s="8" t="s">
        <v>395</v>
      </c>
      <c r="E46" s="9">
        <f t="shared" si="0"/>
        <v>45</v>
      </c>
      <c r="F46" s="10"/>
      <c r="G46" s="10"/>
    </row>
    <row r="47" spans="1:7">
      <c r="A47" s="5">
        <v>46</v>
      </c>
      <c r="B47" s="6" t="s">
        <v>93</v>
      </c>
      <c r="C47" s="7" t="s">
        <v>94</v>
      </c>
      <c r="D47" s="8" t="s">
        <v>395</v>
      </c>
      <c r="E47" s="9">
        <f t="shared" si="0"/>
        <v>46</v>
      </c>
      <c r="F47" s="10"/>
      <c r="G47" s="10"/>
    </row>
    <row r="48" spans="1:7">
      <c r="A48" s="5">
        <v>47</v>
      </c>
      <c r="B48" s="6" t="s">
        <v>95</v>
      </c>
      <c r="C48" s="7" t="s">
        <v>96</v>
      </c>
      <c r="D48" s="8" t="s">
        <v>395</v>
      </c>
      <c r="E48" s="9">
        <f t="shared" si="0"/>
        <v>47</v>
      </c>
      <c r="F48" s="10"/>
      <c r="G48" s="10"/>
    </row>
    <row r="49" spans="1:7">
      <c r="A49" s="5">
        <v>48</v>
      </c>
      <c r="B49" s="6" t="s">
        <v>97</v>
      </c>
      <c r="C49" s="7" t="s">
        <v>98</v>
      </c>
      <c r="D49" s="8" t="s">
        <v>395</v>
      </c>
      <c r="E49" s="9">
        <f t="shared" si="0"/>
        <v>48</v>
      </c>
      <c r="F49" s="10"/>
      <c r="G49" s="10"/>
    </row>
    <row r="50" spans="1:7">
      <c r="A50" s="5">
        <v>49</v>
      </c>
      <c r="B50" s="6" t="s">
        <v>99</v>
      </c>
      <c r="C50" s="7" t="s">
        <v>100</v>
      </c>
      <c r="D50" s="8" t="s">
        <v>395</v>
      </c>
      <c r="E50" s="9">
        <f t="shared" si="0"/>
        <v>49</v>
      </c>
      <c r="F50" s="10"/>
      <c r="G50" s="10"/>
    </row>
    <row r="51" spans="1:7">
      <c r="A51" s="5">
        <v>50</v>
      </c>
      <c r="B51" s="6" t="s">
        <v>101</v>
      </c>
      <c r="C51" s="7" t="s">
        <v>102</v>
      </c>
      <c r="D51" s="8" t="s">
        <v>395</v>
      </c>
      <c r="E51" s="9">
        <f t="shared" si="0"/>
        <v>50</v>
      </c>
      <c r="F51" s="10"/>
      <c r="G51" s="10"/>
    </row>
    <row r="52" spans="1:7">
      <c r="A52" s="5">
        <v>51</v>
      </c>
      <c r="B52" s="6" t="s">
        <v>103</v>
      </c>
      <c r="C52" s="7" t="s">
        <v>104</v>
      </c>
      <c r="D52" s="8" t="s">
        <v>395</v>
      </c>
      <c r="E52" s="9">
        <f t="shared" si="0"/>
        <v>51</v>
      </c>
      <c r="F52" s="10"/>
      <c r="G52" s="10"/>
    </row>
    <row r="53" spans="1:7">
      <c r="A53" s="5">
        <v>52</v>
      </c>
      <c r="B53" s="6" t="s">
        <v>105</v>
      </c>
      <c r="C53" s="7" t="s">
        <v>106</v>
      </c>
      <c r="D53" s="8" t="s">
        <v>397</v>
      </c>
      <c r="E53" s="9">
        <f t="shared" si="0"/>
        <v>52</v>
      </c>
      <c r="F53" s="10"/>
      <c r="G53" s="10"/>
    </row>
    <row r="54" spans="1:7">
      <c r="A54" s="5">
        <v>53</v>
      </c>
      <c r="B54" s="6" t="s">
        <v>107</v>
      </c>
      <c r="C54" s="7" t="s">
        <v>108</v>
      </c>
      <c r="D54" s="8" t="s">
        <v>395</v>
      </c>
      <c r="E54" s="9">
        <f t="shared" si="0"/>
        <v>53</v>
      </c>
      <c r="F54" s="10"/>
      <c r="G54" s="10"/>
    </row>
    <row r="55" spans="1:7">
      <c r="A55" s="5">
        <v>54</v>
      </c>
      <c r="B55" s="6" t="s">
        <v>109</v>
      </c>
      <c r="C55" s="7" t="s">
        <v>110</v>
      </c>
      <c r="D55" s="8" t="s">
        <v>395</v>
      </c>
      <c r="E55" s="9">
        <f t="shared" si="0"/>
        <v>54</v>
      </c>
      <c r="F55" s="10"/>
      <c r="G55" s="10"/>
    </row>
    <row r="56" spans="1:7">
      <c r="A56" s="5">
        <v>55</v>
      </c>
      <c r="B56" s="6" t="s">
        <v>111</v>
      </c>
      <c r="C56" s="7" t="s">
        <v>112</v>
      </c>
      <c r="D56" s="8" t="s">
        <v>395</v>
      </c>
      <c r="E56" s="9">
        <f t="shared" si="0"/>
        <v>55</v>
      </c>
      <c r="F56" s="10"/>
      <c r="G56" s="10"/>
    </row>
    <row r="57" spans="1:7">
      <c r="A57" s="5">
        <v>56</v>
      </c>
      <c r="B57" s="6" t="s">
        <v>113</v>
      </c>
      <c r="C57" s="7" t="s">
        <v>114</v>
      </c>
      <c r="D57" s="8" t="s">
        <v>395</v>
      </c>
      <c r="E57" s="9">
        <f t="shared" si="0"/>
        <v>56</v>
      </c>
      <c r="F57" s="10"/>
      <c r="G57" s="10"/>
    </row>
    <row r="58" spans="1:7">
      <c r="A58" s="5">
        <v>57</v>
      </c>
      <c r="B58" s="6" t="s">
        <v>115</v>
      </c>
      <c r="C58" s="7" t="s">
        <v>116</v>
      </c>
      <c r="D58" s="8" t="s">
        <v>395</v>
      </c>
      <c r="E58" s="9">
        <f t="shared" si="0"/>
        <v>57</v>
      </c>
      <c r="F58" s="10"/>
      <c r="G58" s="10"/>
    </row>
    <row r="59" spans="1:7">
      <c r="A59" s="5">
        <v>58</v>
      </c>
      <c r="B59" s="6" t="s">
        <v>117</v>
      </c>
      <c r="C59" s="7" t="s">
        <v>118</v>
      </c>
      <c r="D59" s="8" t="s">
        <v>395</v>
      </c>
      <c r="E59" s="9">
        <f t="shared" si="0"/>
        <v>58</v>
      </c>
      <c r="F59" s="10"/>
      <c r="G59" s="10"/>
    </row>
    <row r="60" spans="1:7">
      <c r="A60" s="5">
        <v>59</v>
      </c>
      <c r="B60" s="6" t="s">
        <v>119</v>
      </c>
      <c r="C60" s="7" t="s">
        <v>120</v>
      </c>
      <c r="D60" s="8" t="s">
        <v>397</v>
      </c>
      <c r="E60" s="9">
        <f t="shared" si="0"/>
        <v>59</v>
      </c>
      <c r="F60" s="10"/>
      <c r="G60" s="10"/>
    </row>
    <row r="61" spans="1:7">
      <c r="A61" s="5">
        <v>60</v>
      </c>
      <c r="B61" s="6" t="s">
        <v>121</v>
      </c>
      <c r="C61" s="7" t="s">
        <v>122</v>
      </c>
      <c r="D61" s="8" t="s">
        <v>395</v>
      </c>
      <c r="E61" s="9">
        <f t="shared" si="0"/>
        <v>60</v>
      </c>
      <c r="F61" s="10"/>
      <c r="G61" s="10"/>
    </row>
    <row r="62" spans="1:7">
      <c r="A62" s="5">
        <v>61</v>
      </c>
      <c r="B62" s="6" t="s">
        <v>123</v>
      </c>
      <c r="C62" s="7" t="s">
        <v>124</v>
      </c>
      <c r="D62" s="8" t="s">
        <v>395</v>
      </c>
      <c r="E62" s="9">
        <f t="shared" si="0"/>
        <v>61</v>
      </c>
      <c r="F62" s="10"/>
      <c r="G62" s="10"/>
    </row>
    <row r="63" spans="1:7">
      <c r="A63" s="5">
        <v>62</v>
      </c>
      <c r="B63" s="6" t="s">
        <v>125</v>
      </c>
      <c r="C63" s="7" t="s">
        <v>126</v>
      </c>
      <c r="D63" s="8" t="s">
        <v>395</v>
      </c>
      <c r="E63" s="9">
        <f t="shared" si="0"/>
        <v>62</v>
      </c>
      <c r="F63" s="10"/>
      <c r="G63" s="10"/>
    </row>
    <row r="64" spans="1:7">
      <c r="A64" s="5">
        <v>63</v>
      </c>
      <c r="B64" s="6" t="s">
        <v>127</v>
      </c>
      <c r="C64" s="7" t="s">
        <v>128</v>
      </c>
      <c r="D64" s="8" t="s">
        <v>395</v>
      </c>
      <c r="E64" s="9">
        <f t="shared" si="0"/>
        <v>63</v>
      </c>
      <c r="F64" s="10"/>
      <c r="G64" s="10"/>
    </row>
    <row r="65" spans="1:7">
      <c r="A65" s="5">
        <v>64</v>
      </c>
      <c r="B65" s="6" t="s">
        <v>129</v>
      </c>
      <c r="C65" s="7" t="s">
        <v>130</v>
      </c>
      <c r="D65" s="8" t="s">
        <v>395</v>
      </c>
      <c r="E65" s="9">
        <f t="shared" si="0"/>
        <v>64</v>
      </c>
      <c r="F65" s="10"/>
      <c r="G65" s="10"/>
    </row>
    <row r="66" spans="1:7">
      <c r="A66" s="5">
        <v>65</v>
      </c>
      <c r="B66" s="6" t="s">
        <v>131</v>
      </c>
      <c r="C66" s="7" t="s">
        <v>132</v>
      </c>
      <c r="D66" s="8" t="s">
        <v>397</v>
      </c>
      <c r="E66" s="9">
        <f t="shared" ref="E66:E129" si="1">A66</f>
        <v>65</v>
      </c>
      <c r="F66" s="10"/>
      <c r="G66" s="10"/>
    </row>
    <row r="67" spans="1:7">
      <c r="A67" s="5">
        <v>66</v>
      </c>
      <c r="B67" s="6" t="s">
        <v>133</v>
      </c>
      <c r="C67" s="7" t="s">
        <v>134</v>
      </c>
      <c r="D67" s="8" t="s">
        <v>395</v>
      </c>
      <c r="E67" s="9">
        <f t="shared" si="1"/>
        <v>66</v>
      </c>
      <c r="F67" s="10"/>
      <c r="G67" s="10"/>
    </row>
    <row r="68" spans="1:7">
      <c r="A68" s="5">
        <v>67</v>
      </c>
      <c r="B68" s="6" t="s">
        <v>135</v>
      </c>
      <c r="C68" s="7" t="s">
        <v>136</v>
      </c>
      <c r="D68" s="8" t="s">
        <v>395</v>
      </c>
      <c r="E68" s="9">
        <f t="shared" si="1"/>
        <v>67</v>
      </c>
      <c r="F68" s="12"/>
      <c r="G68" s="10"/>
    </row>
    <row r="69" spans="1:7">
      <c r="A69" s="5">
        <v>68</v>
      </c>
      <c r="B69" s="6" t="s">
        <v>137</v>
      </c>
      <c r="C69" s="7" t="s">
        <v>138</v>
      </c>
      <c r="D69" s="8" t="s">
        <v>395</v>
      </c>
      <c r="E69" s="9">
        <f t="shared" si="1"/>
        <v>68</v>
      </c>
      <c r="F69" s="10"/>
      <c r="G69" s="10"/>
    </row>
    <row r="70" spans="1:7">
      <c r="A70" s="5">
        <v>69</v>
      </c>
      <c r="B70" s="6" t="s">
        <v>139</v>
      </c>
      <c r="C70" s="7" t="s">
        <v>140</v>
      </c>
      <c r="D70" s="8" t="s">
        <v>395</v>
      </c>
      <c r="E70" s="9">
        <f t="shared" si="1"/>
        <v>69</v>
      </c>
      <c r="F70" s="10"/>
      <c r="G70" s="10"/>
    </row>
    <row r="71" spans="1:7">
      <c r="A71" s="5">
        <v>70</v>
      </c>
      <c r="B71" s="6" t="s">
        <v>141</v>
      </c>
      <c r="C71" s="7" t="s">
        <v>142</v>
      </c>
      <c r="D71" s="8" t="s">
        <v>395</v>
      </c>
      <c r="E71" s="9">
        <f t="shared" si="1"/>
        <v>70</v>
      </c>
      <c r="F71" s="10"/>
      <c r="G71" s="10"/>
    </row>
    <row r="72" spans="1:7">
      <c r="A72" s="5">
        <v>71</v>
      </c>
      <c r="B72" s="6" t="s">
        <v>143</v>
      </c>
      <c r="C72" s="7" t="s">
        <v>144</v>
      </c>
      <c r="D72" s="8" t="s">
        <v>397</v>
      </c>
      <c r="E72" s="9">
        <f t="shared" si="1"/>
        <v>71</v>
      </c>
      <c r="F72" s="10"/>
      <c r="G72" s="10"/>
    </row>
    <row r="73" spans="1:7">
      <c r="A73" s="5">
        <v>72</v>
      </c>
      <c r="B73" s="6" t="s">
        <v>145</v>
      </c>
      <c r="C73" s="7" t="s">
        <v>146</v>
      </c>
      <c r="D73" s="8" t="s">
        <v>397</v>
      </c>
      <c r="E73" s="9">
        <f t="shared" si="1"/>
        <v>72</v>
      </c>
      <c r="F73" s="10"/>
      <c r="G73" s="10"/>
    </row>
    <row r="74" spans="1:7">
      <c r="A74" s="5">
        <v>73</v>
      </c>
      <c r="B74" s="6" t="s">
        <v>147</v>
      </c>
      <c r="C74" s="7" t="s">
        <v>148</v>
      </c>
      <c r="D74" s="8" t="s">
        <v>395</v>
      </c>
      <c r="E74" s="9">
        <f t="shared" si="1"/>
        <v>73</v>
      </c>
      <c r="F74" s="10"/>
      <c r="G74" s="10"/>
    </row>
    <row r="75" spans="1:7">
      <c r="A75" s="5">
        <v>74</v>
      </c>
      <c r="B75" s="6" t="s">
        <v>149</v>
      </c>
      <c r="C75" s="7" t="s">
        <v>150</v>
      </c>
      <c r="D75" s="8" t="s">
        <v>395</v>
      </c>
      <c r="E75" s="9">
        <f t="shared" si="1"/>
        <v>74</v>
      </c>
      <c r="F75" s="10"/>
      <c r="G75" s="10"/>
    </row>
    <row r="76" spans="1:7">
      <c r="A76" s="5">
        <v>75</v>
      </c>
      <c r="B76" s="6" t="s">
        <v>151</v>
      </c>
      <c r="C76" s="7" t="s">
        <v>152</v>
      </c>
      <c r="D76" s="8" t="s">
        <v>395</v>
      </c>
      <c r="E76" s="9">
        <f t="shared" si="1"/>
        <v>75</v>
      </c>
      <c r="F76" s="10"/>
      <c r="G76" s="10"/>
    </row>
    <row r="77" spans="1:7">
      <c r="A77" s="5">
        <v>76</v>
      </c>
      <c r="B77" s="6" t="s">
        <v>153</v>
      </c>
      <c r="C77" s="7" t="s">
        <v>154</v>
      </c>
      <c r="D77" s="8" t="s">
        <v>395</v>
      </c>
      <c r="E77" s="9">
        <f t="shared" si="1"/>
        <v>76</v>
      </c>
      <c r="F77" s="10"/>
      <c r="G77" s="10"/>
    </row>
    <row r="78" spans="1:7">
      <c r="A78" s="5">
        <v>77</v>
      </c>
      <c r="B78" s="6" t="s">
        <v>155</v>
      </c>
      <c r="C78" s="7" t="s">
        <v>156</v>
      </c>
      <c r="D78" s="8" t="s">
        <v>395</v>
      </c>
      <c r="E78" s="9">
        <f t="shared" si="1"/>
        <v>77</v>
      </c>
      <c r="F78" s="10"/>
      <c r="G78" s="10"/>
    </row>
    <row r="79" spans="1:7">
      <c r="A79" s="5">
        <v>78</v>
      </c>
      <c r="B79" s="6" t="s">
        <v>157</v>
      </c>
      <c r="C79" s="7" t="s">
        <v>158</v>
      </c>
      <c r="D79" s="8" t="s">
        <v>395</v>
      </c>
      <c r="E79" s="9">
        <f t="shared" si="1"/>
        <v>78</v>
      </c>
      <c r="F79" s="10"/>
      <c r="G79" s="10"/>
    </row>
    <row r="80" spans="1:7">
      <c r="A80" s="5">
        <v>79</v>
      </c>
      <c r="B80" s="6" t="s">
        <v>159</v>
      </c>
      <c r="C80" s="7" t="s">
        <v>160</v>
      </c>
      <c r="D80" s="8" t="s">
        <v>395</v>
      </c>
      <c r="E80" s="9">
        <f t="shared" si="1"/>
        <v>79</v>
      </c>
      <c r="F80" s="10"/>
      <c r="G80" s="10"/>
    </row>
    <row r="81" spans="1:7">
      <c r="A81" s="5">
        <v>80</v>
      </c>
      <c r="B81" s="6" t="s">
        <v>161</v>
      </c>
      <c r="C81" s="7" t="s">
        <v>162</v>
      </c>
      <c r="D81" s="8" t="s">
        <v>395</v>
      </c>
      <c r="E81" s="9">
        <f t="shared" si="1"/>
        <v>80</v>
      </c>
      <c r="F81" s="10"/>
      <c r="G81" s="10"/>
    </row>
    <row r="82" spans="1:7">
      <c r="A82" s="5">
        <v>81</v>
      </c>
      <c r="B82" s="6" t="s">
        <v>163</v>
      </c>
      <c r="C82" s="7" t="s">
        <v>164</v>
      </c>
      <c r="D82" s="8" t="s">
        <v>395</v>
      </c>
      <c r="E82" s="9">
        <f t="shared" si="1"/>
        <v>81</v>
      </c>
      <c r="F82" s="10"/>
      <c r="G82" s="10"/>
    </row>
    <row r="83" spans="1:7">
      <c r="A83" s="5">
        <v>82</v>
      </c>
      <c r="B83" s="6" t="s">
        <v>165</v>
      </c>
      <c r="C83" s="7" t="s">
        <v>166</v>
      </c>
      <c r="D83" s="8" t="s">
        <v>395</v>
      </c>
      <c r="E83" s="9">
        <f t="shared" si="1"/>
        <v>82</v>
      </c>
      <c r="F83" s="10"/>
      <c r="G83" s="10"/>
    </row>
    <row r="84" spans="1:7">
      <c r="A84" s="5">
        <v>83</v>
      </c>
      <c r="B84" s="6" t="s">
        <v>167</v>
      </c>
      <c r="C84" s="7" t="s">
        <v>168</v>
      </c>
      <c r="D84" s="8" t="s">
        <v>395</v>
      </c>
      <c r="E84" s="9">
        <f t="shared" si="1"/>
        <v>83</v>
      </c>
      <c r="F84" s="10"/>
      <c r="G84" s="10"/>
    </row>
    <row r="85" spans="1:7">
      <c r="A85" s="5">
        <v>84</v>
      </c>
      <c r="B85" s="6" t="s">
        <v>169</v>
      </c>
      <c r="C85" s="7" t="s">
        <v>170</v>
      </c>
      <c r="D85" s="8" t="s">
        <v>395</v>
      </c>
      <c r="E85" s="9">
        <f t="shared" si="1"/>
        <v>84</v>
      </c>
      <c r="F85" s="10"/>
      <c r="G85" s="10"/>
    </row>
    <row r="86" spans="1:7">
      <c r="A86" s="5">
        <v>85</v>
      </c>
      <c r="B86" s="6" t="s">
        <v>171</v>
      </c>
      <c r="C86" s="7" t="s">
        <v>172</v>
      </c>
      <c r="D86" s="8" t="s">
        <v>395</v>
      </c>
      <c r="E86" s="9">
        <f t="shared" si="1"/>
        <v>85</v>
      </c>
      <c r="F86" s="10"/>
      <c r="G86" s="10"/>
    </row>
    <row r="87" spans="1:7">
      <c r="A87" s="5">
        <v>86</v>
      </c>
      <c r="B87" s="6" t="s">
        <v>173</v>
      </c>
      <c r="C87" s="7" t="s">
        <v>174</v>
      </c>
      <c r="D87" s="8" t="s">
        <v>395</v>
      </c>
      <c r="E87" s="9">
        <f t="shared" si="1"/>
        <v>86</v>
      </c>
      <c r="F87" s="10"/>
      <c r="G87" s="10"/>
    </row>
    <row r="88" spans="1:7">
      <c r="A88" s="5">
        <v>87</v>
      </c>
      <c r="B88" s="6" t="s">
        <v>175</v>
      </c>
      <c r="C88" s="7" t="s">
        <v>176</v>
      </c>
      <c r="D88" s="8" t="s">
        <v>395</v>
      </c>
      <c r="E88" s="9">
        <f t="shared" si="1"/>
        <v>87</v>
      </c>
      <c r="F88" s="10"/>
      <c r="G88" s="10"/>
    </row>
    <row r="89" spans="1:7">
      <c r="A89" s="5">
        <v>88</v>
      </c>
      <c r="B89" s="6" t="s">
        <v>177</v>
      </c>
      <c r="C89" s="7" t="s">
        <v>178</v>
      </c>
      <c r="D89" s="8" t="s">
        <v>395</v>
      </c>
      <c r="E89" s="9">
        <f t="shared" si="1"/>
        <v>88</v>
      </c>
      <c r="F89" s="10"/>
      <c r="G89" s="10"/>
    </row>
    <row r="90" spans="1:7">
      <c r="A90" s="5">
        <v>89</v>
      </c>
      <c r="B90" s="6" t="s">
        <v>179</v>
      </c>
      <c r="C90" s="7" t="s">
        <v>180</v>
      </c>
      <c r="D90" s="8" t="s">
        <v>395</v>
      </c>
      <c r="E90" s="9">
        <f t="shared" si="1"/>
        <v>89</v>
      </c>
      <c r="F90" s="10"/>
      <c r="G90" s="10"/>
    </row>
    <row r="91" spans="1:7">
      <c r="A91" s="5">
        <v>90</v>
      </c>
      <c r="B91" s="6" t="s">
        <v>181</v>
      </c>
      <c r="C91" s="7" t="s">
        <v>182</v>
      </c>
      <c r="D91" s="8" t="s">
        <v>395</v>
      </c>
      <c r="E91" s="9">
        <f t="shared" si="1"/>
        <v>90</v>
      </c>
      <c r="F91" s="10"/>
      <c r="G91" s="10"/>
    </row>
    <row r="92" spans="1:7">
      <c r="A92" s="5">
        <v>91</v>
      </c>
      <c r="B92" s="6" t="s">
        <v>183</v>
      </c>
      <c r="C92" s="7" t="s">
        <v>184</v>
      </c>
      <c r="D92" s="8" t="s">
        <v>395</v>
      </c>
      <c r="E92" s="9">
        <f t="shared" si="1"/>
        <v>91</v>
      </c>
      <c r="F92" s="10"/>
      <c r="G92" s="10"/>
    </row>
    <row r="93" spans="1:7">
      <c r="A93" s="5">
        <v>92</v>
      </c>
      <c r="B93" s="6" t="s">
        <v>185</v>
      </c>
      <c r="C93" s="7" t="s">
        <v>186</v>
      </c>
      <c r="D93" s="8" t="s">
        <v>395</v>
      </c>
      <c r="E93" s="9">
        <f t="shared" si="1"/>
        <v>92</v>
      </c>
      <c r="F93" s="10"/>
      <c r="G93" s="10"/>
    </row>
    <row r="94" spans="1:7">
      <c r="A94" s="5">
        <v>93</v>
      </c>
      <c r="B94" s="6" t="s">
        <v>187</v>
      </c>
      <c r="C94" s="7" t="s">
        <v>188</v>
      </c>
      <c r="D94" s="8" t="s">
        <v>395</v>
      </c>
      <c r="E94" s="9">
        <f t="shared" si="1"/>
        <v>93</v>
      </c>
      <c r="F94" s="10"/>
      <c r="G94" s="10"/>
    </row>
    <row r="95" spans="1:7">
      <c r="A95" s="5">
        <v>94</v>
      </c>
      <c r="B95" s="6" t="s">
        <v>189</v>
      </c>
      <c r="C95" s="7" t="s">
        <v>190</v>
      </c>
      <c r="D95" s="8" t="s">
        <v>395</v>
      </c>
      <c r="E95" s="9">
        <f t="shared" si="1"/>
        <v>94</v>
      </c>
      <c r="F95" s="10"/>
      <c r="G95" s="10"/>
    </row>
    <row r="96" spans="1:7">
      <c r="A96" s="5">
        <v>95</v>
      </c>
      <c r="B96" s="6" t="s">
        <v>191</v>
      </c>
      <c r="C96" s="7" t="s">
        <v>192</v>
      </c>
      <c r="D96" s="8" t="s">
        <v>395</v>
      </c>
      <c r="E96" s="9">
        <f t="shared" si="1"/>
        <v>95</v>
      </c>
      <c r="F96" s="10"/>
      <c r="G96" s="10"/>
    </row>
    <row r="97" spans="1:7">
      <c r="A97" s="5">
        <v>96</v>
      </c>
      <c r="B97" s="6" t="s">
        <v>193</v>
      </c>
      <c r="C97" s="7" t="s">
        <v>194</v>
      </c>
      <c r="D97" s="8" t="s">
        <v>395</v>
      </c>
      <c r="E97" s="9">
        <f t="shared" si="1"/>
        <v>96</v>
      </c>
      <c r="F97" s="10"/>
      <c r="G97" s="10"/>
    </row>
    <row r="98" spans="1:7">
      <c r="A98" s="5">
        <v>97</v>
      </c>
      <c r="B98" s="6" t="s">
        <v>195</v>
      </c>
      <c r="C98" s="7" t="s">
        <v>196</v>
      </c>
      <c r="D98" s="8" t="s">
        <v>395</v>
      </c>
      <c r="E98" s="9">
        <f t="shared" si="1"/>
        <v>97</v>
      </c>
      <c r="F98" s="10"/>
      <c r="G98" s="10"/>
    </row>
    <row r="99" spans="1:7">
      <c r="A99" s="5">
        <v>98</v>
      </c>
      <c r="B99" s="6" t="s">
        <v>197</v>
      </c>
      <c r="C99" s="7" t="s">
        <v>198</v>
      </c>
      <c r="D99" s="8" t="s">
        <v>395</v>
      </c>
      <c r="E99" s="9">
        <f t="shared" si="1"/>
        <v>98</v>
      </c>
      <c r="F99" s="10"/>
      <c r="G99" s="10"/>
    </row>
    <row r="100" spans="1:7">
      <c r="A100" s="5">
        <v>99</v>
      </c>
      <c r="B100" s="6" t="s">
        <v>199</v>
      </c>
      <c r="C100" s="7" t="s">
        <v>200</v>
      </c>
      <c r="D100" s="8" t="s">
        <v>395</v>
      </c>
      <c r="E100" s="9">
        <f t="shared" si="1"/>
        <v>99</v>
      </c>
      <c r="F100" s="10"/>
      <c r="G100" s="10"/>
    </row>
    <row r="101" spans="1:7">
      <c r="A101" s="5">
        <v>100</v>
      </c>
      <c r="B101" s="13" t="s">
        <v>201</v>
      </c>
      <c r="C101" s="14" t="s">
        <v>202</v>
      </c>
      <c r="D101" s="8" t="s">
        <v>297</v>
      </c>
      <c r="E101" s="9">
        <f t="shared" si="1"/>
        <v>100</v>
      </c>
      <c r="F101" s="10"/>
      <c r="G101" s="10"/>
    </row>
    <row r="102" spans="1:7">
      <c r="A102" s="5">
        <v>101</v>
      </c>
      <c r="B102" s="13" t="s">
        <v>203</v>
      </c>
      <c r="C102" s="7" t="s">
        <v>204</v>
      </c>
      <c r="D102" s="8" t="s">
        <v>297</v>
      </c>
      <c r="E102" s="9">
        <f t="shared" si="1"/>
        <v>101</v>
      </c>
      <c r="F102" s="10"/>
      <c r="G102" s="10"/>
    </row>
    <row r="103" spans="1:7">
      <c r="A103" s="5">
        <v>102</v>
      </c>
      <c r="B103" s="13" t="s">
        <v>205</v>
      </c>
      <c r="C103" s="7" t="s">
        <v>206</v>
      </c>
      <c r="D103" s="8" t="s">
        <v>297</v>
      </c>
      <c r="E103" s="9">
        <f t="shared" si="1"/>
        <v>102</v>
      </c>
      <c r="F103" s="10"/>
      <c r="G103" s="10"/>
    </row>
    <row r="104" spans="1:7">
      <c r="A104" s="5">
        <v>103</v>
      </c>
      <c r="B104" s="13" t="s">
        <v>207</v>
      </c>
      <c r="C104" s="7" t="s">
        <v>208</v>
      </c>
      <c r="D104" s="8" t="s">
        <v>297</v>
      </c>
      <c r="E104" s="9">
        <f t="shared" si="1"/>
        <v>103</v>
      </c>
      <c r="F104" s="10"/>
      <c r="G104" s="10"/>
    </row>
    <row r="105" spans="1:7">
      <c r="A105" s="5">
        <v>104</v>
      </c>
      <c r="B105" s="13" t="s">
        <v>209</v>
      </c>
      <c r="C105" s="7" t="s">
        <v>210</v>
      </c>
      <c r="D105" s="8" t="s">
        <v>297</v>
      </c>
      <c r="E105" s="9">
        <f t="shared" si="1"/>
        <v>104</v>
      </c>
      <c r="F105" s="10"/>
      <c r="G105" s="10"/>
    </row>
    <row r="106" spans="1:7">
      <c r="A106" s="5">
        <v>105</v>
      </c>
      <c r="B106" s="13" t="s">
        <v>211</v>
      </c>
      <c r="C106" s="7" t="s">
        <v>212</v>
      </c>
      <c r="D106" s="8" t="s">
        <v>297</v>
      </c>
      <c r="E106" s="9">
        <f t="shared" si="1"/>
        <v>105</v>
      </c>
      <c r="F106" s="10"/>
      <c r="G106" s="10"/>
    </row>
    <row r="107" spans="1:7">
      <c r="A107" s="5">
        <v>106</v>
      </c>
      <c r="B107" s="13" t="s">
        <v>213</v>
      </c>
      <c r="C107" s="7" t="s">
        <v>214</v>
      </c>
      <c r="D107" s="8" t="s">
        <v>297</v>
      </c>
      <c r="E107" s="9">
        <f t="shared" si="1"/>
        <v>106</v>
      </c>
      <c r="F107" s="10"/>
      <c r="G107" s="10"/>
    </row>
    <row r="108" spans="1:7">
      <c r="A108" s="5">
        <v>107</v>
      </c>
      <c r="B108" s="13" t="s">
        <v>215</v>
      </c>
      <c r="C108" s="7" t="s">
        <v>216</v>
      </c>
      <c r="D108" s="8" t="s">
        <v>297</v>
      </c>
      <c r="E108" s="9">
        <f t="shared" si="1"/>
        <v>107</v>
      </c>
      <c r="F108" s="10"/>
      <c r="G108" s="10"/>
    </row>
    <row r="109" spans="1:7">
      <c r="A109" s="5">
        <v>108</v>
      </c>
      <c r="B109" s="13" t="s">
        <v>217</v>
      </c>
      <c r="C109" s="7" t="s">
        <v>218</v>
      </c>
      <c r="D109" s="8" t="s">
        <v>297</v>
      </c>
      <c r="E109" s="9">
        <f t="shared" si="1"/>
        <v>108</v>
      </c>
      <c r="F109" s="10"/>
      <c r="G109" s="10"/>
    </row>
    <row r="110" spans="1:7">
      <c r="A110" s="5">
        <v>109</v>
      </c>
      <c r="B110" s="13" t="s">
        <v>219</v>
      </c>
      <c r="C110" s="7" t="s">
        <v>220</v>
      </c>
      <c r="D110" s="8" t="s">
        <v>297</v>
      </c>
      <c r="E110" s="9">
        <f t="shared" si="1"/>
        <v>109</v>
      </c>
      <c r="F110" s="10"/>
      <c r="G110" s="10"/>
    </row>
    <row r="111" spans="1:7">
      <c r="A111" s="5">
        <v>110</v>
      </c>
      <c r="B111" s="13" t="s">
        <v>221</v>
      </c>
      <c r="C111" s="7" t="s">
        <v>222</v>
      </c>
      <c r="D111" s="8" t="s">
        <v>297</v>
      </c>
      <c r="E111" s="9">
        <f t="shared" si="1"/>
        <v>110</v>
      </c>
      <c r="F111" s="10"/>
      <c r="G111" s="10"/>
    </row>
    <row r="112" spans="1:7">
      <c r="A112" s="5">
        <v>111</v>
      </c>
      <c r="B112" s="13" t="s">
        <v>223</v>
      </c>
      <c r="C112" s="7" t="s">
        <v>224</v>
      </c>
      <c r="D112" s="8" t="s">
        <v>297</v>
      </c>
      <c r="E112" s="9">
        <f t="shared" si="1"/>
        <v>111</v>
      </c>
      <c r="F112" s="10"/>
      <c r="G112" s="10"/>
    </row>
    <row r="113" spans="1:7">
      <c r="A113" s="5">
        <v>112</v>
      </c>
      <c r="B113" s="13" t="s">
        <v>225</v>
      </c>
      <c r="C113" s="7" t="s">
        <v>226</v>
      </c>
      <c r="D113" s="8" t="s">
        <v>297</v>
      </c>
      <c r="E113" s="9">
        <f t="shared" si="1"/>
        <v>112</v>
      </c>
      <c r="F113" s="10"/>
      <c r="G113" s="10"/>
    </row>
    <row r="114" spans="1:7">
      <c r="A114" s="5">
        <v>113</v>
      </c>
      <c r="B114" s="13" t="s">
        <v>227</v>
      </c>
      <c r="C114" s="7" t="s">
        <v>228</v>
      </c>
      <c r="D114" s="8" t="s">
        <v>297</v>
      </c>
      <c r="E114" s="9">
        <f t="shared" si="1"/>
        <v>113</v>
      </c>
      <c r="F114" s="10"/>
      <c r="G114" s="10"/>
    </row>
    <row r="115" spans="1:7">
      <c r="A115" s="5">
        <v>114</v>
      </c>
      <c r="B115" s="13" t="s">
        <v>229</v>
      </c>
      <c r="C115" s="7" t="s">
        <v>230</v>
      </c>
      <c r="D115" s="8" t="s">
        <v>297</v>
      </c>
      <c r="E115" s="9">
        <f t="shared" si="1"/>
        <v>114</v>
      </c>
      <c r="F115" s="10"/>
      <c r="G115" s="10"/>
    </row>
    <row r="116" spans="1:7">
      <c r="A116" s="5">
        <v>115</v>
      </c>
      <c r="B116" s="13" t="s">
        <v>231</v>
      </c>
      <c r="C116" s="7" t="s">
        <v>232</v>
      </c>
      <c r="D116" s="8" t="s">
        <v>297</v>
      </c>
      <c r="E116" s="9">
        <f t="shared" si="1"/>
        <v>115</v>
      </c>
      <c r="F116" s="10"/>
      <c r="G116" s="10"/>
    </row>
    <row r="117" spans="1:7">
      <c r="A117" s="5">
        <v>116</v>
      </c>
      <c r="B117" s="13" t="s">
        <v>233</v>
      </c>
      <c r="C117" s="7" t="s">
        <v>234</v>
      </c>
      <c r="D117" s="8" t="s">
        <v>297</v>
      </c>
      <c r="E117" s="9">
        <f t="shared" si="1"/>
        <v>116</v>
      </c>
      <c r="F117" s="10"/>
      <c r="G117" s="10"/>
    </row>
    <row r="118" spans="1:7">
      <c r="A118" s="5">
        <v>117</v>
      </c>
      <c r="B118" s="13" t="s">
        <v>235</v>
      </c>
      <c r="C118" s="7" t="s">
        <v>236</v>
      </c>
      <c r="D118" s="8" t="s">
        <v>297</v>
      </c>
      <c r="E118" s="9">
        <f t="shared" si="1"/>
        <v>117</v>
      </c>
      <c r="F118" s="10"/>
      <c r="G118" s="10"/>
    </row>
    <row r="119" spans="1:7">
      <c r="A119" s="5">
        <v>118</v>
      </c>
      <c r="B119" s="13" t="s">
        <v>237</v>
      </c>
      <c r="C119" s="7" t="s">
        <v>238</v>
      </c>
      <c r="D119" s="8" t="s">
        <v>297</v>
      </c>
      <c r="E119" s="9">
        <f t="shared" si="1"/>
        <v>118</v>
      </c>
      <c r="F119" s="10"/>
      <c r="G119" s="10"/>
    </row>
    <row r="120" spans="1:7">
      <c r="A120" s="5">
        <v>119</v>
      </c>
      <c r="B120" s="13" t="s">
        <v>239</v>
      </c>
      <c r="C120" s="7" t="s">
        <v>240</v>
      </c>
      <c r="D120" s="8" t="s">
        <v>297</v>
      </c>
      <c r="E120" s="9">
        <f t="shared" si="1"/>
        <v>119</v>
      </c>
      <c r="F120" s="10"/>
      <c r="G120" s="10"/>
    </row>
    <row r="121" spans="1:7">
      <c r="A121" s="5">
        <v>120</v>
      </c>
      <c r="B121" s="13" t="s">
        <v>241</v>
      </c>
      <c r="C121" s="7" t="s">
        <v>242</v>
      </c>
      <c r="D121" s="8" t="s">
        <v>297</v>
      </c>
      <c r="E121" s="9">
        <f t="shared" si="1"/>
        <v>120</v>
      </c>
      <c r="F121" s="10"/>
      <c r="G121" s="10"/>
    </row>
    <row r="122" spans="1:7">
      <c r="A122" s="5">
        <v>121</v>
      </c>
      <c r="B122" s="13" t="s">
        <v>243</v>
      </c>
      <c r="C122" s="7" t="s">
        <v>244</v>
      </c>
      <c r="D122" s="8" t="s">
        <v>297</v>
      </c>
      <c r="E122" s="9">
        <f t="shared" si="1"/>
        <v>121</v>
      </c>
      <c r="F122" s="10"/>
      <c r="G122" s="10"/>
    </row>
    <row r="123" spans="1:7">
      <c r="A123" s="5">
        <v>122</v>
      </c>
      <c r="B123" s="13" t="s">
        <v>245</v>
      </c>
      <c r="C123" s="7" t="s">
        <v>246</v>
      </c>
      <c r="D123" s="8" t="s">
        <v>297</v>
      </c>
      <c r="E123" s="9">
        <f t="shared" si="1"/>
        <v>122</v>
      </c>
      <c r="F123" s="10"/>
      <c r="G123" s="10"/>
    </row>
    <row r="124" spans="1:7">
      <c r="A124" s="5">
        <v>123</v>
      </c>
      <c r="B124" s="13" t="s">
        <v>247</v>
      </c>
      <c r="C124" s="7" t="s">
        <v>248</v>
      </c>
      <c r="D124" s="8" t="s">
        <v>297</v>
      </c>
      <c r="E124" s="9">
        <f t="shared" si="1"/>
        <v>123</v>
      </c>
      <c r="F124" s="10"/>
      <c r="G124" s="10"/>
    </row>
    <row r="125" spans="1:7">
      <c r="A125" s="5">
        <v>124</v>
      </c>
      <c r="B125" s="13" t="s">
        <v>249</v>
      </c>
      <c r="C125" s="7" t="s">
        <v>250</v>
      </c>
      <c r="D125" s="8" t="s">
        <v>297</v>
      </c>
      <c r="E125" s="9">
        <f t="shared" si="1"/>
        <v>124</v>
      </c>
      <c r="F125" s="10"/>
      <c r="G125" s="10"/>
    </row>
    <row r="126" spans="1:7">
      <c r="A126" s="5">
        <v>125</v>
      </c>
      <c r="B126" s="13" t="s">
        <v>251</v>
      </c>
      <c r="C126" s="7" t="s">
        <v>252</v>
      </c>
      <c r="D126" s="8" t="s">
        <v>297</v>
      </c>
      <c r="E126" s="9">
        <f t="shared" si="1"/>
        <v>125</v>
      </c>
      <c r="F126" s="10"/>
      <c r="G126" s="10"/>
    </row>
    <row r="127" spans="1:7">
      <c r="A127" s="5">
        <v>126</v>
      </c>
      <c r="B127" s="13" t="s">
        <v>253</v>
      </c>
      <c r="C127" s="7" t="s">
        <v>254</v>
      </c>
      <c r="D127" s="8" t="s">
        <v>297</v>
      </c>
      <c r="E127" s="9">
        <f t="shared" si="1"/>
        <v>126</v>
      </c>
      <c r="F127" s="10"/>
      <c r="G127" s="10"/>
    </row>
    <row r="128" spans="1:7">
      <c r="A128" s="5">
        <v>127</v>
      </c>
      <c r="B128" s="6" t="s">
        <v>255</v>
      </c>
      <c r="C128" s="7" t="s">
        <v>256</v>
      </c>
      <c r="D128" s="8" t="s">
        <v>395</v>
      </c>
      <c r="E128" s="9">
        <f t="shared" si="1"/>
        <v>127</v>
      </c>
      <c r="F128" s="10"/>
      <c r="G128" s="10"/>
    </row>
    <row r="129" spans="1:7">
      <c r="A129" s="5">
        <v>128</v>
      </c>
      <c r="B129" s="367" t="s">
        <v>681</v>
      </c>
      <c r="C129" s="7" t="s">
        <v>257</v>
      </c>
      <c r="D129" s="8"/>
      <c r="E129" s="9">
        <f t="shared" si="1"/>
        <v>128</v>
      </c>
      <c r="F129" s="10"/>
      <c r="G129" s="10"/>
    </row>
    <row r="130" spans="1:7">
      <c r="A130" s="5">
        <v>129</v>
      </c>
      <c r="B130" s="367" t="s">
        <v>682</v>
      </c>
      <c r="C130" s="7" t="s">
        <v>258</v>
      </c>
      <c r="D130" s="8"/>
      <c r="E130" s="9">
        <f t="shared" ref="E130:E141" si="2">A130</f>
        <v>129</v>
      </c>
      <c r="F130" s="10"/>
      <c r="G130" s="10"/>
    </row>
    <row r="131" spans="1:7">
      <c r="A131" s="5">
        <v>130</v>
      </c>
      <c r="B131" s="367" t="s">
        <v>683</v>
      </c>
      <c r="C131" s="7" t="s">
        <v>259</v>
      </c>
      <c r="D131" s="8"/>
      <c r="E131" s="9">
        <f t="shared" si="2"/>
        <v>130</v>
      </c>
      <c r="F131" s="10"/>
      <c r="G131" s="10"/>
    </row>
    <row r="132" spans="1:7">
      <c r="A132" s="5">
        <v>131</v>
      </c>
      <c r="B132" s="367" t="s">
        <v>684</v>
      </c>
      <c r="C132" s="7" t="s">
        <v>260</v>
      </c>
      <c r="D132" s="8"/>
      <c r="E132" s="9">
        <f t="shared" si="2"/>
        <v>131</v>
      </c>
      <c r="F132" s="10"/>
      <c r="G132" s="10"/>
    </row>
    <row r="133" spans="1:7" ht="19.5">
      <c r="A133" s="5">
        <v>132</v>
      </c>
      <c r="B133" s="368" t="s">
        <v>685</v>
      </c>
      <c r="C133" s="7" t="s">
        <v>261</v>
      </c>
      <c r="D133" s="8"/>
      <c r="E133" s="9">
        <f t="shared" si="2"/>
        <v>132</v>
      </c>
      <c r="F133" s="10"/>
      <c r="G133" s="10"/>
    </row>
    <row r="134" spans="1:7" ht="19.5">
      <c r="A134" s="5">
        <v>133</v>
      </c>
      <c r="B134" s="368" t="s">
        <v>686</v>
      </c>
      <c r="C134" s="7" t="s">
        <v>262</v>
      </c>
      <c r="D134" s="8"/>
      <c r="E134" s="9">
        <f t="shared" si="2"/>
        <v>133</v>
      </c>
      <c r="F134" s="10"/>
      <c r="G134" s="10"/>
    </row>
    <row r="135" spans="1:7" ht="19.5">
      <c r="A135" s="5">
        <v>134</v>
      </c>
      <c r="B135" s="368" t="s">
        <v>687</v>
      </c>
      <c r="C135" s="7" t="s">
        <v>263</v>
      </c>
      <c r="D135" s="8"/>
      <c r="E135" s="9">
        <f t="shared" si="2"/>
        <v>134</v>
      </c>
      <c r="F135" s="10"/>
      <c r="G135" s="10"/>
    </row>
    <row r="136" spans="1:7" ht="19.5">
      <c r="A136" s="5">
        <v>135</v>
      </c>
      <c r="B136" s="368" t="s">
        <v>688</v>
      </c>
      <c r="C136" s="7" t="s">
        <v>264</v>
      </c>
      <c r="D136" s="8"/>
      <c r="E136" s="9">
        <f t="shared" si="2"/>
        <v>135</v>
      </c>
      <c r="F136" s="10"/>
      <c r="G136" s="10"/>
    </row>
    <row r="137" spans="1:7" ht="19.5">
      <c r="A137" s="5">
        <v>136</v>
      </c>
      <c r="B137" s="368" t="s">
        <v>689</v>
      </c>
      <c r="C137" s="7" t="s">
        <v>265</v>
      </c>
      <c r="D137" s="8"/>
      <c r="E137" s="9">
        <f t="shared" si="2"/>
        <v>136</v>
      </c>
      <c r="F137" s="10"/>
      <c r="G137" s="10"/>
    </row>
    <row r="138" spans="1:7" ht="19.5">
      <c r="A138" s="5">
        <v>137</v>
      </c>
      <c r="B138" s="368" t="s">
        <v>690</v>
      </c>
      <c r="C138" s="7" t="s">
        <v>266</v>
      </c>
      <c r="D138" s="8"/>
      <c r="E138" s="9">
        <f t="shared" si="2"/>
        <v>137</v>
      </c>
      <c r="F138" s="10"/>
      <c r="G138" s="10"/>
    </row>
    <row r="139" spans="1:7" ht="19.5">
      <c r="A139" s="5">
        <v>138</v>
      </c>
      <c r="B139" s="368" t="s">
        <v>691</v>
      </c>
      <c r="C139" s="7" t="s">
        <v>267</v>
      </c>
      <c r="D139" s="8"/>
      <c r="E139" s="9">
        <f t="shared" si="2"/>
        <v>138</v>
      </c>
      <c r="F139" s="10"/>
      <c r="G139" s="10"/>
    </row>
    <row r="140" spans="1:7" ht="19.5">
      <c r="A140" s="5">
        <v>139</v>
      </c>
      <c r="B140" s="368" t="s">
        <v>692</v>
      </c>
      <c r="C140" s="7" t="s">
        <v>268</v>
      </c>
      <c r="D140" s="8"/>
      <c r="E140" s="9">
        <f t="shared" si="2"/>
        <v>139</v>
      </c>
      <c r="F140" s="10"/>
      <c r="G140" s="10"/>
    </row>
    <row r="141" spans="1:7">
      <c r="A141" s="5">
        <v>140</v>
      </c>
      <c r="B141" s="367" t="s">
        <v>693</v>
      </c>
      <c r="C141" s="7" t="s">
        <v>269</v>
      </c>
      <c r="D141" s="8"/>
      <c r="E141" s="9">
        <f t="shared" si="2"/>
        <v>140</v>
      </c>
      <c r="F141" s="10"/>
      <c r="G141" s="10"/>
    </row>
    <row r="142" spans="1:7">
      <c r="A142" s="5">
        <v>141</v>
      </c>
      <c r="B142" s="367" t="s">
        <v>694</v>
      </c>
      <c r="C142" s="7"/>
      <c r="D142" s="8"/>
      <c r="E142" s="9"/>
      <c r="F142" s="10"/>
      <c r="G142" s="10"/>
    </row>
    <row r="143" spans="1:7">
      <c r="A143" s="5">
        <v>142</v>
      </c>
      <c r="B143" s="367" t="s">
        <v>695</v>
      </c>
      <c r="C143" s="7"/>
      <c r="D143" s="8"/>
      <c r="E143" s="9"/>
      <c r="F143" s="10"/>
      <c r="G143" s="10"/>
    </row>
    <row r="144" spans="1:7">
      <c r="A144" s="5">
        <v>143</v>
      </c>
      <c r="B144" s="367" t="s">
        <v>696</v>
      </c>
      <c r="C144" s="7"/>
      <c r="D144" s="8"/>
      <c r="E144" s="9"/>
      <c r="F144" s="10"/>
      <c r="G144" s="10"/>
    </row>
    <row r="145" spans="1:7">
      <c r="A145" s="5">
        <v>144</v>
      </c>
      <c r="B145" s="367" t="s">
        <v>697</v>
      </c>
      <c r="C145" s="7"/>
      <c r="D145" s="8"/>
      <c r="E145" s="9"/>
      <c r="F145" s="10"/>
      <c r="G145" s="10"/>
    </row>
    <row r="146" spans="1:7">
      <c r="A146" s="5">
        <v>145</v>
      </c>
    </row>
    <row r="147" spans="1:7">
      <c r="A147" s="5">
        <v>146</v>
      </c>
    </row>
    <row r="148" spans="1:7">
      <c r="A148" s="5">
        <v>147</v>
      </c>
    </row>
    <row r="149" spans="1:7">
      <c r="A149" s="5">
        <v>148</v>
      </c>
    </row>
    <row r="150" spans="1:7">
      <c r="A150" s="5">
        <v>149</v>
      </c>
    </row>
    <row r="151" spans="1:7">
      <c r="A151" s="5">
        <v>150</v>
      </c>
    </row>
    <row r="152" spans="1:7">
      <c r="A152" s="5">
        <v>151</v>
      </c>
    </row>
    <row r="153" spans="1:7">
      <c r="A153" s="5">
        <v>152</v>
      </c>
    </row>
    <row r="154" spans="1:7">
      <c r="A154" s="5">
        <v>153</v>
      </c>
    </row>
    <row r="155" spans="1:7">
      <c r="A155" s="5">
        <v>154</v>
      </c>
    </row>
    <row r="156" spans="1:7">
      <c r="A156" s="5">
        <v>155</v>
      </c>
    </row>
    <row r="157" spans="1:7">
      <c r="A157" s="5">
        <v>156</v>
      </c>
    </row>
    <row r="158" spans="1:7">
      <c r="A158" s="5">
        <v>157</v>
      </c>
    </row>
    <row r="159" spans="1:7">
      <c r="A159" s="5">
        <v>158</v>
      </c>
    </row>
    <row r="160" spans="1:7">
      <c r="A160" s="5">
        <v>159</v>
      </c>
    </row>
    <row r="161" spans="1:1">
      <c r="A161" s="5">
        <v>160</v>
      </c>
    </row>
    <row r="162" spans="1:1">
      <c r="A162" s="5">
        <v>161</v>
      </c>
    </row>
    <row r="163" spans="1:1">
      <c r="A163" s="5">
        <v>162</v>
      </c>
    </row>
    <row r="164" spans="1:1">
      <c r="A164" s="5">
        <v>163</v>
      </c>
    </row>
    <row r="165" spans="1:1">
      <c r="A165" s="5">
        <v>164</v>
      </c>
    </row>
    <row r="166" spans="1:1">
      <c r="A166" s="5">
        <v>165</v>
      </c>
    </row>
    <row r="167" spans="1:1">
      <c r="A167" s="5">
        <v>166</v>
      </c>
    </row>
    <row r="168" spans="1:1">
      <c r="A168" s="5">
        <v>167</v>
      </c>
    </row>
    <row r="169" spans="1:1">
      <c r="A169" s="5">
        <v>168</v>
      </c>
    </row>
    <row r="170" spans="1:1">
      <c r="A170" s="5">
        <v>169</v>
      </c>
    </row>
    <row r="171" spans="1:1">
      <c r="A171" s="5">
        <v>170</v>
      </c>
    </row>
    <row r="172" spans="1:1">
      <c r="A172" s="5">
        <v>171</v>
      </c>
    </row>
    <row r="173" spans="1:1">
      <c r="A173" s="5">
        <v>172</v>
      </c>
    </row>
    <row r="174" spans="1:1">
      <c r="A174" s="5">
        <v>173</v>
      </c>
    </row>
    <row r="175" spans="1:1">
      <c r="A175" s="5">
        <v>174</v>
      </c>
    </row>
    <row r="176" spans="1:1">
      <c r="A176" s="5">
        <v>175</v>
      </c>
    </row>
    <row r="177" spans="1:1">
      <c r="A177" s="5">
        <v>176</v>
      </c>
    </row>
    <row r="178" spans="1:1">
      <c r="A178" s="5">
        <v>177</v>
      </c>
    </row>
    <row r="179" spans="1:1">
      <c r="A179" s="5">
        <v>178</v>
      </c>
    </row>
    <row r="180" spans="1:1">
      <c r="A180" s="5">
        <v>179</v>
      </c>
    </row>
    <row r="181" spans="1:1">
      <c r="A181" s="5">
        <v>180</v>
      </c>
    </row>
    <row r="182" spans="1:1">
      <c r="A182" s="5">
        <v>181</v>
      </c>
    </row>
    <row r="183" spans="1:1">
      <c r="A183" s="5">
        <v>182</v>
      </c>
    </row>
    <row r="184" spans="1:1">
      <c r="A184" s="5">
        <v>183</v>
      </c>
    </row>
    <row r="185" spans="1:1">
      <c r="A185" s="5">
        <v>184</v>
      </c>
    </row>
    <row r="186" spans="1:1">
      <c r="A186" s="5">
        <v>185</v>
      </c>
    </row>
    <row r="187" spans="1:1">
      <c r="A187" s="5">
        <v>186</v>
      </c>
    </row>
    <row r="188" spans="1:1">
      <c r="A188" s="5">
        <v>187</v>
      </c>
    </row>
    <row r="189" spans="1:1">
      <c r="A189" s="5">
        <v>188</v>
      </c>
    </row>
    <row r="190" spans="1:1">
      <c r="A190" s="5">
        <v>189</v>
      </c>
    </row>
    <row r="191" spans="1:1">
      <c r="A191" s="5">
        <v>190</v>
      </c>
    </row>
    <row r="192" spans="1:1">
      <c r="A192" s="5">
        <v>191</v>
      </c>
    </row>
    <row r="193" spans="1:1">
      <c r="A193" s="5">
        <v>192</v>
      </c>
    </row>
    <row r="194" spans="1:1">
      <c r="A194" s="5">
        <v>193</v>
      </c>
    </row>
    <row r="195" spans="1:1">
      <c r="A195" s="5">
        <v>194</v>
      </c>
    </row>
    <row r="196" spans="1:1">
      <c r="A196" s="5">
        <v>195</v>
      </c>
    </row>
    <row r="197" spans="1:1">
      <c r="A197" s="5">
        <v>196</v>
      </c>
    </row>
    <row r="198" spans="1:1">
      <c r="A198" s="5">
        <v>197</v>
      </c>
    </row>
    <row r="199" spans="1:1">
      <c r="A199" s="5">
        <v>198</v>
      </c>
    </row>
    <row r="200" spans="1:1">
      <c r="A200" s="5">
        <v>199</v>
      </c>
    </row>
    <row r="201" spans="1:1">
      <c r="A201" s="5">
        <v>200</v>
      </c>
    </row>
  </sheetData>
  <autoFilter ref="A1:E201"/>
  <dataValidations count="1">
    <dataValidation type="list" allowBlank="1" showInputMessage="1" showErrorMessage="1" sqref="D129:D201">
      <formula1>"chuyen,thuong,thuong co lop chuyen,giao duc thuong xuyen"</formula1>
    </dataValidation>
  </dataValidations>
  <pageMargins left="0.7" right="0.7" top="0.75" bottom="0.75" header="0.3" footer="0.3"/>
  <pageSetup orientation="portrait" horizontalDpi="300"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M49"/>
  <sheetViews>
    <sheetView showGridLines="0" topLeftCell="C26" zoomScaleNormal="100" workbookViewId="0">
      <selection activeCell="AA38" sqref="AA38"/>
    </sheetView>
  </sheetViews>
  <sheetFormatPr defaultColWidth="10.875" defaultRowHeight="15"/>
  <cols>
    <col min="1" max="1" width="2.625" style="16" customWidth="1"/>
    <col min="2" max="2" width="9.375" style="16" customWidth="1"/>
    <col min="3" max="31" width="4.5" style="16" customWidth="1"/>
    <col min="32" max="32" width="4" style="16" customWidth="1"/>
    <col min="33" max="36" width="3.75" style="16" customWidth="1"/>
    <col min="37" max="38" width="4.5" style="16" customWidth="1"/>
    <col min="39" max="39" width="12.375" style="16" customWidth="1"/>
    <col min="40" max="16384" width="10.875" style="16"/>
  </cols>
  <sheetData>
    <row r="1" spans="1:38" ht="18.75">
      <c r="B1" s="411" t="s">
        <v>320</v>
      </c>
      <c r="C1" s="411"/>
      <c r="D1" s="411"/>
      <c r="E1" s="411"/>
      <c r="F1" s="411"/>
      <c r="G1" s="411"/>
      <c r="H1" s="411"/>
      <c r="I1" s="411"/>
      <c r="J1" s="411"/>
      <c r="K1" s="411"/>
      <c r="L1" s="411"/>
      <c r="M1" s="411"/>
      <c r="N1" s="411"/>
      <c r="O1" s="411"/>
      <c r="P1" s="411"/>
      <c r="Q1" s="411"/>
      <c r="R1" s="411"/>
      <c r="S1" s="411"/>
      <c r="T1" s="411"/>
      <c r="U1" s="411"/>
      <c r="V1" s="411"/>
      <c r="W1" s="411"/>
      <c r="X1" s="411"/>
      <c r="Y1" s="411"/>
      <c r="Z1" s="411"/>
      <c r="AA1" s="411"/>
      <c r="AB1" s="411"/>
      <c r="AC1" s="411"/>
      <c r="AD1" s="411"/>
      <c r="AE1" s="411"/>
      <c r="AF1" s="411"/>
      <c r="AG1" s="411"/>
      <c r="AH1" s="411"/>
      <c r="AI1" s="411"/>
    </row>
    <row r="2" spans="1:38" ht="8.25" customHeight="1"/>
    <row r="3" spans="1:38">
      <c r="A3" s="18"/>
      <c r="B3" s="477" t="s">
        <v>270</v>
      </c>
      <c r="C3" s="477"/>
      <c r="D3" s="477"/>
      <c r="E3" s="424" t="s">
        <v>751</v>
      </c>
      <c r="F3" s="424"/>
      <c r="G3" s="424"/>
      <c r="H3" s="424"/>
      <c r="I3" s="424"/>
      <c r="J3" s="424"/>
      <c r="K3" s="424"/>
      <c r="L3" s="424"/>
      <c r="M3" s="424"/>
      <c r="N3" s="424"/>
      <c r="O3" s="424"/>
      <c r="P3" s="424"/>
      <c r="Q3" s="424"/>
      <c r="R3" s="424"/>
      <c r="Z3" s="471" t="s">
        <v>394</v>
      </c>
      <c r="AA3" s="472"/>
      <c r="AB3" s="472"/>
      <c r="AC3" s="472" t="str">
        <f>IFERROR(INDEX(dsTruong!$D$2:$D$150,MATCH('Mẫu THPT và GDTX'!E3,dsTruong!$B$2:$B$150,0)),"")</f>
        <v/>
      </c>
      <c r="AD3" s="472"/>
      <c r="AE3" s="472"/>
      <c r="AF3" s="472"/>
      <c r="AG3" s="472"/>
      <c r="AH3" s="158"/>
      <c r="AI3" s="158"/>
      <c r="AJ3" s="158"/>
      <c r="AK3" s="158"/>
      <c r="AL3" s="159"/>
    </row>
    <row r="4" spans="1:38" ht="15.75" customHeight="1">
      <c r="A4" s="18"/>
      <c r="B4" s="477" t="s">
        <v>271</v>
      </c>
      <c r="C4" s="477"/>
      <c r="D4" s="477"/>
      <c r="E4" s="423" t="s">
        <v>752</v>
      </c>
      <c r="F4" s="423"/>
      <c r="G4" s="423"/>
      <c r="H4" s="423"/>
      <c r="I4" s="423"/>
      <c r="J4" s="423"/>
      <c r="K4" s="423"/>
      <c r="L4" s="423"/>
      <c r="M4" s="423"/>
      <c r="N4" s="423"/>
      <c r="O4" s="423"/>
      <c r="P4" s="423"/>
      <c r="Q4" s="423"/>
      <c r="R4" s="423"/>
      <c r="Z4" s="160" t="s">
        <v>398</v>
      </c>
      <c r="AA4" s="103"/>
      <c r="AB4" s="18">
        <f>C17</f>
        <v>19</v>
      </c>
      <c r="AC4" s="103" t="str">
        <f>"lớp thường "&amp;IF(SUM(E17,G17,I17,K17)=0,"","(có "&amp;SUM(E17,G17,I17,K17)&amp;" lớp TCNN)")&amp;IF(AC1=0,""," + "&amp;AC1&amp;" lớp chuyên")&amp;" [ hạng "&amp;IF(AC3="giáo dục thường xuyên",IF(AB4&gt;=40,3,IF(AB4&gt;=28,5,IF(AB4&gt;=18,6,7))),IF(SUM(AB4,AC1)&gt;=40,": ngoại hạng",IF(SUM(AB4,AC1)&gt;=28,1,IF(SUM(AB4,AC1)&gt;=18,2,3))))&amp;" ]"</f>
        <v>lớp thường  [ hạng 2 ]</v>
      </c>
      <c r="AD4" s="103"/>
      <c r="AE4" s="103"/>
      <c r="AF4" s="103"/>
      <c r="AG4" s="103"/>
      <c r="AH4" s="103"/>
      <c r="AI4" s="103"/>
      <c r="AJ4" s="103"/>
      <c r="AK4" s="103"/>
      <c r="AL4" s="161"/>
    </row>
    <row r="5" spans="1:38">
      <c r="A5" s="18"/>
      <c r="B5" s="477" t="s">
        <v>272</v>
      </c>
      <c r="C5" s="477"/>
      <c r="D5" s="477"/>
      <c r="E5" s="423">
        <v>38119857</v>
      </c>
      <c r="F5" s="423"/>
      <c r="G5" s="423"/>
      <c r="H5" s="423"/>
      <c r="I5" s="423"/>
      <c r="J5" s="433" t="s">
        <v>380</v>
      </c>
      <c r="K5" s="434"/>
      <c r="L5" s="421" t="s">
        <v>399</v>
      </c>
      <c r="M5" s="421"/>
      <c r="N5" s="422"/>
      <c r="O5" s="419" t="s">
        <v>321</v>
      </c>
      <c r="P5" s="420"/>
      <c r="Q5" s="421" t="s">
        <v>298</v>
      </c>
      <c r="R5" s="422"/>
      <c r="Z5" s="162" t="s">
        <v>405</v>
      </c>
      <c r="AA5" s="163"/>
      <c r="AB5" s="163"/>
      <c r="AC5" s="163" t="str">
        <f>COUNTA(E20:J23)&amp;" CBQL + "&amp;C49&amp;" GV + "&amp;S41&amp;" CNV"</f>
        <v>3 CBQL + 36 GV + 15 CNV</v>
      </c>
      <c r="AD5" s="163"/>
      <c r="AE5" s="163"/>
      <c r="AF5" s="163"/>
      <c r="AG5" s="163"/>
      <c r="AH5" s="163"/>
      <c r="AI5" s="163"/>
      <c r="AJ5" s="163"/>
      <c r="AK5" s="163"/>
      <c r="AL5" s="164"/>
    </row>
    <row r="6" spans="1:38" ht="21" customHeight="1">
      <c r="A6" s="80" t="s">
        <v>381</v>
      </c>
    </row>
    <row r="7" spans="1:38" ht="12" customHeight="1">
      <c r="A7" s="80"/>
      <c r="C7" s="100" t="s">
        <v>404</v>
      </c>
    </row>
    <row r="8" spans="1:38" s="83" customFormat="1" ht="14.25">
      <c r="A8" s="488"/>
      <c r="B8" s="465" t="s">
        <v>375</v>
      </c>
      <c r="C8" s="475" t="s">
        <v>299</v>
      </c>
      <c r="D8" s="475"/>
      <c r="E8" s="475" t="s">
        <v>360</v>
      </c>
      <c r="F8" s="475"/>
      <c r="G8" s="475" t="s">
        <v>359</v>
      </c>
      <c r="H8" s="475"/>
      <c r="I8" s="475" t="s">
        <v>361</v>
      </c>
      <c r="J8" s="475"/>
      <c r="K8" s="475" t="s">
        <v>362</v>
      </c>
      <c r="L8" s="475"/>
      <c r="M8" s="475" t="s">
        <v>363</v>
      </c>
      <c r="N8" s="475"/>
      <c r="O8" s="475" t="s">
        <v>364</v>
      </c>
      <c r="P8" s="475"/>
      <c r="Q8" s="475" t="s">
        <v>365</v>
      </c>
      <c r="R8" s="475"/>
      <c r="S8" s="475" t="s">
        <v>366</v>
      </c>
      <c r="T8" s="475"/>
      <c r="U8" s="475" t="s">
        <v>367</v>
      </c>
      <c r="V8" s="475"/>
      <c r="W8" s="475" t="s">
        <v>368</v>
      </c>
      <c r="X8" s="475"/>
      <c r="Y8" s="475" t="s">
        <v>369</v>
      </c>
      <c r="Z8" s="475"/>
      <c r="AA8" s="475" t="s">
        <v>370</v>
      </c>
      <c r="AB8" s="475"/>
      <c r="AC8" s="475" t="s">
        <v>371</v>
      </c>
      <c r="AD8" s="475"/>
      <c r="AE8" s="476" t="s">
        <v>372</v>
      </c>
      <c r="AF8" s="476"/>
      <c r="AG8" s="476" t="s">
        <v>372</v>
      </c>
      <c r="AH8" s="476"/>
      <c r="AI8" s="476" t="s">
        <v>372</v>
      </c>
      <c r="AJ8" s="476"/>
      <c r="AK8" s="476" t="s">
        <v>372</v>
      </c>
      <c r="AL8" s="476"/>
    </row>
    <row r="9" spans="1:38" s="83" customFormat="1" ht="14.25">
      <c r="A9" s="488"/>
      <c r="B9" s="466"/>
      <c r="C9" s="81" t="s">
        <v>373</v>
      </c>
      <c r="D9" s="82" t="s">
        <v>374</v>
      </c>
      <c r="E9" s="81" t="s">
        <v>373</v>
      </c>
      <c r="F9" s="82" t="s">
        <v>374</v>
      </c>
      <c r="G9" s="81" t="s">
        <v>373</v>
      </c>
      <c r="H9" s="82" t="s">
        <v>374</v>
      </c>
      <c r="I9" s="81" t="s">
        <v>373</v>
      </c>
      <c r="J9" s="82" t="s">
        <v>374</v>
      </c>
      <c r="K9" s="81" t="s">
        <v>373</v>
      </c>
      <c r="L9" s="82" t="s">
        <v>374</v>
      </c>
      <c r="M9" s="81" t="s">
        <v>373</v>
      </c>
      <c r="N9" s="82" t="s">
        <v>374</v>
      </c>
      <c r="O9" s="81" t="s">
        <v>373</v>
      </c>
      <c r="P9" s="82" t="s">
        <v>374</v>
      </c>
      <c r="Q9" s="81" t="s">
        <v>373</v>
      </c>
      <c r="R9" s="82" t="s">
        <v>374</v>
      </c>
      <c r="S9" s="81" t="s">
        <v>373</v>
      </c>
      <c r="T9" s="82" t="s">
        <v>374</v>
      </c>
      <c r="U9" s="81" t="s">
        <v>373</v>
      </c>
      <c r="V9" s="82" t="s">
        <v>374</v>
      </c>
      <c r="W9" s="81" t="s">
        <v>373</v>
      </c>
      <c r="X9" s="82" t="s">
        <v>374</v>
      </c>
      <c r="Y9" s="81" t="s">
        <v>373</v>
      </c>
      <c r="Z9" s="82" t="s">
        <v>374</v>
      </c>
      <c r="AA9" s="81" t="s">
        <v>373</v>
      </c>
      <c r="AB9" s="82" t="s">
        <v>374</v>
      </c>
      <c r="AC9" s="81" t="s">
        <v>373</v>
      </c>
      <c r="AD9" s="82" t="s">
        <v>374</v>
      </c>
      <c r="AE9" s="81" t="s">
        <v>373</v>
      </c>
      <c r="AF9" s="82" t="s">
        <v>374</v>
      </c>
      <c r="AG9" s="81" t="s">
        <v>373</v>
      </c>
      <c r="AH9" s="82" t="s">
        <v>374</v>
      </c>
      <c r="AI9" s="81" t="s">
        <v>373</v>
      </c>
      <c r="AJ9" s="82" t="s">
        <v>374</v>
      </c>
      <c r="AK9" s="81" t="s">
        <v>373</v>
      </c>
      <c r="AL9" s="82" t="s">
        <v>374</v>
      </c>
    </row>
    <row r="10" spans="1:38">
      <c r="A10" s="17"/>
      <c r="B10" s="86" t="s">
        <v>274</v>
      </c>
      <c r="C10" s="165">
        <v>10</v>
      </c>
      <c r="D10" s="166">
        <v>422</v>
      </c>
      <c r="E10" s="165"/>
      <c r="F10" s="166"/>
      <c r="G10" s="165"/>
      <c r="H10" s="166"/>
      <c r="I10" s="165"/>
      <c r="J10" s="166"/>
      <c r="K10" s="165"/>
      <c r="L10" s="166"/>
      <c r="M10" s="165"/>
      <c r="N10" s="166"/>
      <c r="O10" s="165"/>
      <c r="P10" s="166"/>
      <c r="Q10" s="165"/>
      <c r="R10" s="166"/>
      <c r="S10" s="165"/>
      <c r="T10" s="166"/>
      <c r="U10" s="165"/>
      <c r="V10" s="166"/>
      <c r="W10" s="165"/>
      <c r="X10" s="166"/>
      <c r="Y10" s="165"/>
      <c r="Z10" s="166"/>
      <c r="AA10" s="165"/>
      <c r="AB10" s="166"/>
      <c r="AC10" s="165"/>
      <c r="AD10" s="166"/>
      <c r="AE10" s="165"/>
      <c r="AF10" s="166"/>
      <c r="AG10" s="165"/>
      <c r="AH10" s="166"/>
      <c r="AI10" s="165"/>
      <c r="AJ10" s="166"/>
      <c r="AK10" s="165"/>
      <c r="AL10" s="166"/>
    </row>
    <row r="11" spans="1:38">
      <c r="A11" s="17"/>
      <c r="B11" s="87" t="s">
        <v>278</v>
      </c>
      <c r="C11" s="167">
        <v>9</v>
      </c>
      <c r="D11" s="168">
        <v>355</v>
      </c>
      <c r="E11" s="167"/>
      <c r="F11" s="168"/>
      <c r="G11" s="167"/>
      <c r="H11" s="168"/>
      <c r="I11" s="167"/>
      <c r="J11" s="168"/>
      <c r="K11" s="167"/>
      <c r="L11" s="168"/>
      <c r="M11" s="167"/>
      <c r="N11" s="168"/>
      <c r="O11" s="167"/>
      <c r="P11" s="168"/>
      <c r="Q11" s="167"/>
      <c r="R11" s="168"/>
      <c r="S11" s="167"/>
      <c r="T11" s="168"/>
      <c r="U11" s="167"/>
      <c r="V11" s="168"/>
      <c r="W11" s="167"/>
      <c r="X11" s="168"/>
      <c r="Y11" s="167"/>
      <c r="Z11" s="168"/>
      <c r="AA11" s="167"/>
      <c r="AB11" s="168"/>
      <c r="AC11" s="167"/>
      <c r="AD11" s="168"/>
      <c r="AE11" s="167"/>
      <c r="AF11" s="168"/>
      <c r="AG11" s="167"/>
      <c r="AH11" s="168"/>
      <c r="AI11" s="167"/>
      <c r="AJ11" s="168"/>
      <c r="AK11" s="167"/>
      <c r="AL11" s="168"/>
    </row>
    <row r="12" spans="1:38">
      <c r="A12" s="17"/>
      <c r="B12" s="87" t="s">
        <v>275</v>
      </c>
      <c r="C12" s="167"/>
      <c r="D12" s="168"/>
      <c r="E12" s="167"/>
      <c r="F12" s="168"/>
      <c r="G12" s="167"/>
      <c r="H12" s="168"/>
      <c r="I12" s="167"/>
      <c r="J12" s="168"/>
      <c r="K12" s="167"/>
      <c r="L12" s="168"/>
      <c r="M12" s="167"/>
      <c r="N12" s="168"/>
      <c r="O12" s="167"/>
      <c r="P12" s="168"/>
      <c r="Q12" s="167"/>
      <c r="R12" s="168"/>
      <c r="S12" s="167"/>
      <c r="T12" s="168"/>
      <c r="U12" s="167"/>
      <c r="V12" s="168"/>
      <c r="W12" s="167"/>
      <c r="X12" s="168"/>
      <c r="Y12" s="167"/>
      <c r="Z12" s="168"/>
      <c r="AA12" s="167"/>
      <c r="AB12" s="168"/>
      <c r="AC12" s="167"/>
      <c r="AD12" s="168"/>
      <c r="AE12" s="167"/>
      <c r="AF12" s="168"/>
      <c r="AG12" s="167"/>
      <c r="AH12" s="168"/>
      <c r="AI12" s="167"/>
      <c r="AJ12" s="168"/>
      <c r="AK12" s="167"/>
      <c r="AL12" s="168"/>
    </row>
    <row r="13" spans="1:38">
      <c r="A13" s="17"/>
      <c r="B13" s="87" t="s">
        <v>279</v>
      </c>
      <c r="C13" s="167"/>
      <c r="D13" s="168"/>
      <c r="E13" s="167"/>
      <c r="F13" s="168"/>
      <c r="G13" s="167"/>
      <c r="H13" s="168"/>
      <c r="I13" s="167"/>
      <c r="J13" s="168"/>
      <c r="K13" s="167"/>
      <c r="L13" s="168"/>
      <c r="M13" s="167"/>
      <c r="N13" s="168"/>
      <c r="O13" s="167"/>
      <c r="P13" s="168"/>
      <c r="Q13" s="167"/>
      <c r="R13" s="168"/>
      <c r="S13" s="167"/>
      <c r="T13" s="168"/>
      <c r="U13" s="167"/>
      <c r="V13" s="168"/>
      <c r="W13" s="167"/>
      <c r="X13" s="168"/>
      <c r="Y13" s="167"/>
      <c r="Z13" s="168"/>
      <c r="AA13" s="167"/>
      <c r="AB13" s="168"/>
      <c r="AC13" s="167"/>
      <c r="AD13" s="168"/>
      <c r="AE13" s="167"/>
      <c r="AF13" s="168"/>
      <c r="AG13" s="167"/>
      <c r="AH13" s="168"/>
      <c r="AI13" s="167"/>
      <c r="AJ13" s="168"/>
      <c r="AK13" s="167"/>
      <c r="AL13" s="168"/>
    </row>
    <row r="14" spans="1:38">
      <c r="A14" s="17"/>
      <c r="B14" s="87" t="s">
        <v>276</v>
      </c>
      <c r="C14" s="167"/>
      <c r="D14" s="168"/>
      <c r="E14" s="167"/>
      <c r="F14" s="168"/>
      <c r="G14" s="167"/>
      <c r="H14" s="168"/>
      <c r="I14" s="167"/>
      <c r="J14" s="168"/>
      <c r="K14" s="167"/>
      <c r="L14" s="168"/>
      <c r="M14" s="167"/>
      <c r="N14" s="168"/>
      <c r="O14" s="167"/>
      <c r="P14" s="168"/>
      <c r="Q14" s="167"/>
      <c r="R14" s="168"/>
      <c r="S14" s="167"/>
      <c r="T14" s="168"/>
      <c r="U14" s="167"/>
      <c r="V14" s="168"/>
      <c r="W14" s="167"/>
      <c r="X14" s="168"/>
      <c r="Y14" s="167"/>
      <c r="Z14" s="168"/>
      <c r="AA14" s="167"/>
      <c r="AB14" s="168"/>
      <c r="AC14" s="167"/>
      <c r="AD14" s="168"/>
      <c r="AE14" s="167"/>
      <c r="AF14" s="168"/>
      <c r="AG14" s="167"/>
      <c r="AH14" s="168"/>
      <c r="AI14" s="167"/>
      <c r="AJ14" s="168"/>
      <c r="AK14" s="167"/>
      <c r="AL14" s="168"/>
    </row>
    <row r="15" spans="1:38">
      <c r="A15" s="17"/>
      <c r="B15" s="87" t="s">
        <v>280</v>
      </c>
      <c r="C15" s="167"/>
      <c r="D15" s="168"/>
      <c r="E15" s="167"/>
      <c r="F15" s="168"/>
      <c r="G15" s="167"/>
      <c r="H15" s="168"/>
      <c r="I15" s="167"/>
      <c r="J15" s="168"/>
      <c r="K15" s="167"/>
      <c r="L15" s="168"/>
      <c r="M15" s="167"/>
      <c r="N15" s="168"/>
      <c r="O15" s="167"/>
      <c r="P15" s="168"/>
      <c r="Q15" s="167"/>
      <c r="R15" s="168"/>
      <c r="S15" s="167"/>
      <c r="T15" s="168"/>
      <c r="U15" s="167"/>
      <c r="V15" s="168"/>
      <c r="W15" s="167"/>
      <c r="X15" s="168"/>
      <c r="Y15" s="167"/>
      <c r="Z15" s="168"/>
      <c r="AA15" s="167"/>
      <c r="AB15" s="168"/>
      <c r="AC15" s="167"/>
      <c r="AD15" s="168"/>
      <c r="AE15" s="167"/>
      <c r="AF15" s="168"/>
      <c r="AG15" s="167"/>
      <c r="AH15" s="168"/>
      <c r="AI15" s="167"/>
      <c r="AJ15" s="168"/>
      <c r="AK15" s="167"/>
      <c r="AL15" s="168"/>
    </row>
    <row r="16" spans="1:38">
      <c r="A16" s="17"/>
      <c r="B16" s="88" t="s">
        <v>277</v>
      </c>
      <c r="C16" s="169"/>
      <c r="D16" s="170"/>
      <c r="E16" s="169"/>
      <c r="F16" s="170"/>
      <c r="G16" s="169"/>
      <c r="H16" s="170"/>
      <c r="I16" s="169"/>
      <c r="J16" s="170"/>
      <c r="K16" s="169"/>
      <c r="L16" s="170"/>
      <c r="M16" s="169"/>
      <c r="N16" s="170"/>
      <c r="O16" s="169"/>
      <c r="P16" s="170"/>
      <c r="Q16" s="169"/>
      <c r="R16" s="170"/>
      <c r="S16" s="169"/>
      <c r="T16" s="170"/>
      <c r="U16" s="169"/>
      <c r="V16" s="170"/>
      <c r="W16" s="169"/>
      <c r="X16" s="170"/>
      <c r="Y16" s="169"/>
      <c r="Z16" s="170"/>
      <c r="AA16" s="169"/>
      <c r="AB16" s="170"/>
      <c r="AC16" s="169"/>
      <c r="AD16" s="170"/>
      <c r="AE16" s="169"/>
      <c r="AF16" s="170"/>
      <c r="AG16" s="169"/>
      <c r="AH16" s="170"/>
      <c r="AI16" s="169"/>
      <c r="AJ16" s="170"/>
      <c r="AK16" s="169"/>
      <c r="AL16" s="170"/>
    </row>
    <row r="17" spans="1:39">
      <c r="A17" s="17"/>
      <c r="B17" s="157" t="s">
        <v>376</v>
      </c>
      <c r="C17" s="144">
        <f>SUM(C10:C16)</f>
        <v>19</v>
      </c>
      <c r="D17" s="146">
        <f t="shared" ref="D17:AL17" si="0">SUM(D10:D16)</f>
        <v>777</v>
      </c>
      <c r="E17" s="144">
        <f t="shared" si="0"/>
        <v>0</v>
      </c>
      <c r="F17" s="146">
        <f t="shared" si="0"/>
        <v>0</v>
      </c>
      <c r="G17" s="144">
        <f t="shared" si="0"/>
        <v>0</v>
      </c>
      <c r="H17" s="146">
        <f t="shared" si="0"/>
        <v>0</v>
      </c>
      <c r="I17" s="144">
        <f t="shared" si="0"/>
        <v>0</v>
      </c>
      <c r="J17" s="146">
        <f t="shared" si="0"/>
        <v>0</v>
      </c>
      <c r="K17" s="144">
        <f t="shared" si="0"/>
        <v>0</v>
      </c>
      <c r="L17" s="146">
        <f t="shared" si="0"/>
        <v>0</v>
      </c>
      <c r="M17" s="144">
        <f t="shared" si="0"/>
        <v>0</v>
      </c>
      <c r="N17" s="146">
        <f t="shared" si="0"/>
        <v>0</v>
      </c>
      <c r="O17" s="144">
        <f t="shared" si="0"/>
        <v>0</v>
      </c>
      <c r="P17" s="146">
        <f t="shared" si="0"/>
        <v>0</v>
      </c>
      <c r="Q17" s="144">
        <f t="shared" si="0"/>
        <v>0</v>
      </c>
      <c r="R17" s="146">
        <f t="shared" si="0"/>
        <v>0</v>
      </c>
      <c r="S17" s="144">
        <f t="shared" si="0"/>
        <v>0</v>
      </c>
      <c r="T17" s="146">
        <f t="shared" si="0"/>
        <v>0</v>
      </c>
      <c r="U17" s="144">
        <f t="shared" si="0"/>
        <v>0</v>
      </c>
      <c r="V17" s="146">
        <f t="shared" si="0"/>
        <v>0</v>
      </c>
      <c r="W17" s="144">
        <f t="shared" si="0"/>
        <v>0</v>
      </c>
      <c r="X17" s="146">
        <f t="shared" si="0"/>
        <v>0</v>
      </c>
      <c r="Y17" s="144">
        <f t="shared" si="0"/>
        <v>0</v>
      </c>
      <c r="Z17" s="146">
        <f t="shared" si="0"/>
        <v>0</v>
      </c>
      <c r="AA17" s="144">
        <f t="shared" si="0"/>
        <v>0</v>
      </c>
      <c r="AB17" s="146">
        <f t="shared" si="0"/>
        <v>0</v>
      </c>
      <c r="AC17" s="144">
        <f t="shared" si="0"/>
        <v>0</v>
      </c>
      <c r="AD17" s="146">
        <f t="shared" si="0"/>
        <v>0</v>
      </c>
      <c r="AE17" s="144">
        <f t="shared" si="0"/>
        <v>0</v>
      </c>
      <c r="AF17" s="146">
        <f t="shared" si="0"/>
        <v>0</v>
      </c>
      <c r="AG17" s="144">
        <f t="shared" si="0"/>
        <v>0</v>
      </c>
      <c r="AH17" s="146">
        <f t="shared" si="0"/>
        <v>0</v>
      </c>
      <c r="AI17" s="144">
        <f t="shared" si="0"/>
        <v>0</v>
      </c>
      <c r="AJ17" s="146">
        <f t="shared" si="0"/>
        <v>0</v>
      </c>
      <c r="AK17" s="144">
        <f t="shared" si="0"/>
        <v>0</v>
      </c>
      <c r="AL17" s="156">
        <f t="shared" si="0"/>
        <v>0</v>
      </c>
    </row>
    <row r="18" spans="1:39" ht="29.25" customHeight="1">
      <c r="A18" s="80" t="s">
        <v>382</v>
      </c>
    </row>
    <row r="19" spans="1:39" s="84" customFormat="1" ht="23.25" customHeight="1">
      <c r="B19" s="437" t="s">
        <v>282</v>
      </c>
      <c r="C19" s="437"/>
      <c r="D19" s="437"/>
      <c r="E19" s="437" t="s">
        <v>300</v>
      </c>
      <c r="F19" s="437"/>
      <c r="G19" s="437"/>
      <c r="H19" s="437"/>
      <c r="I19" s="437"/>
      <c r="J19" s="437"/>
      <c r="K19" s="437" t="s">
        <v>378</v>
      </c>
      <c r="L19" s="437"/>
      <c r="M19" s="437"/>
      <c r="N19" s="85" t="s">
        <v>377</v>
      </c>
      <c r="O19" s="437" t="s">
        <v>400</v>
      </c>
      <c r="P19" s="437"/>
      <c r="Q19" s="437"/>
      <c r="R19" s="437" t="s">
        <v>301</v>
      </c>
      <c r="S19" s="437"/>
      <c r="T19" s="437"/>
      <c r="U19" s="437" t="s">
        <v>302</v>
      </c>
      <c r="V19" s="437"/>
      <c r="W19" s="437"/>
      <c r="X19" s="437" t="s">
        <v>303</v>
      </c>
      <c r="Y19" s="437"/>
      <c r="Z19" s="437"/>
      <c r="AA19" s="437" t="s">
        <v>379</v>
      </c>
      <c r="AB19" s="437"/>
      <c r="AC19" s="437"/>
      <c r="AD19" s="437" t="s">
        <v>281</v>
      </c>
      <c r="AE19" s="437"/>
      <c r="AF19" s="437"/>
      <c r="AG19" s="437"/>
      <c r="AH19" s="437"/>
      <c r="AI19" s="437"/>
      <c r="AJ19" s="437"/>
      <c r="AK19" s="437"/>
      <c r="AL19" s="437"/>
    </row>
    <row r="20" spans="1:39">
      <c r="B20" s="478" t="s">
        <v>283</v>
      </c>
      <c r="C20" s="478"/>
      <c r="D20" s="478"/>
      <c r="E20" s="442" t="s">
        <v>698</v>
      </c>
      <c r="F20" s="443"/>
      <c r="G20" s="443"/>
      <c r="H20" s="443"/>
      <c r="I20" s="443"/>
      <c r="J20" s="444"/>
      <c r="K20" s="457">
        <v>24163</v>
      </c>
      <c r="L20" s="456"/>
      <c r="M20" s="456"/>
      <c r="N20" s="171"/>
      <c r="O20" s="455">
        <v>41883</v>
      </c>
      <c r="P20" s="456"/>
      <c r="Q20" s="456"/>
      <c r="R20" s="438" t="s">
        <v>735</v>
      </c>
      <c r="S20" s="438"/>
      <c r="T20" s="438"/>
      <c r="U20" s="438" t="s">
        <v>737</v>
      </c>
      <c r="V20" s="438"/>
      <c r="W20" s="438"/>
      <c r="X20" s="438" t="s">
        <v>730</v>
      </c>
      <c r="Y20" s="438"/>
      <c r="Z20" s="438"/>
      <c r="AA20" s="489" t="s">
        <v>699</v>
      </c>
      <c r="AB20" s="456"/>
      <c r="AC20" s="456"/>
      <c r="AD20" s="448" t="s">
        <v>700</v>
      </c>
      <c r="AE20" s="448"/>
      <c r="AF20" s="448"/>
      <c r="AG20" s="448"/>
      <c r="AH20" s="448"/>
      <c r="AI20" s="448"/>
      <c r="AJ20" s="448"/>
      <c r="AK20" s="448"/>
      <c r="AL20" s="448"/>
    </row>
    <row r="21" spans="1:39">
      <c r="B21" s="473" t="s">
        <v>284</v>
      </c>
      <c r="C21" s="473"/>
      <c r="D21" s="473"/>
      <c r="E21" s="445" t="s">
        <v>701</v>
      </c>
      <c r="F21" s="446"/>
      <c r="G21" s="446"/>
      <c r="H21" s="446"/>
      <c r="I21" s="446"/>
      <c r="J21" s="447"/>
      <c r="K21" s="454">
        <v>21553</v>
      </c>
      <c r="L21" s="453"/>
      <c r="M21" s="453"/>
      <c r="N21" s="172"/>
      <c r="O21" s="454">
        <v>38485</v>
      </c>
      <c r="P21" s="453"/>
      <c r="Q21" s="453"/>
      <c r="R21" s="439" t="s">
        <v>733</v>
      </c>
      <c r="S21" s="439"/>
      <c r="T21" s="439"/>
      <c r="U21" s="439" t="s">
        <v>738</v>
      </c>
      <c r="V21" s="439"/>
      <c r="W21" s="439"/>
      <c r="X21" s="439" t="s">
        <v>730</v>
      </c>
      <c r="Y21" s="439"/>
      <c r="Z21" s="439"/>
      <c r="AA21" s="452" t="s">
        <v>702</v>
      </c>
      <c r="AB21" s="453"/>
      <c r="AC21" s="453"/>
      <c r="AD21" s="449" t="s">
        <v>703</v>
      </c>
      <c r="AE21" s="449"/>
      <c r="AF21" s="449"/>
      <c r="AG21" s="449"/>
      <c r="AH21" s="449"/>
      <c r="AI21" s="449"/>
      <c r="AJ21" s="449"/>
      <c r="AK21" s="449"/>
      <c r="AL21" s="449"/>
    </row>
    <row r="22" spans="1:39">
      <c r="B22" s="473" t="s">
        <v>284</v>
      </c>
      <c r="C22" s="473"/>
      <c r="D22" s="473"/>
      <c r="E22" s="445" t="s">
        <v>705</v>
      </c>
      <c r="F22" s="446"/>
      <c r="G22" s="446"/>
      <c r="H22" s="446"/>
      <c r="I22" s="446"/>
      <c r="J22" s="447"/>
      <c r="K22" s="454">
        <v>27253</v>
      </c>
      <c r="L22" s="453"/>
      <c r="M22" s="453"/>
      <c r="N22" s="172"/>
      <c r="O22" s="454">
        <v>42027</v>
      </c>
      <c r="P22" s="453"/>
      <c r="Q22" s="453"/>
      <c r="R22" s="439" t="s">
        <v>735</v>
      </c>
      <c r="S22" s="439"/>
      <c r="T22" s="439"/>
      <c r="U22" s="439" t="s">
        <v>736</v>
      </c>
      <c r="V22" s="439"/>
      <c r="W22" s="439"/>
      <c r="X22" s="439" t="s">
        <v>729</v>
      </c>
      <c r="Y22" s="439"/>
      <c r="Z22" s="439"/>
      <c r="AA22" s="452" t="s">
        <v>706</v>
      </c>
      <c r="AB22" s="453"/>
      <c r="AC22" s="453"/>
      <c r="AD22" s="449" t="s">
        <v>707</v>
      </c>
      <c r="AE22" s="449"/>
      <c r="AF22" s="449"/>
      <c r="AG22" s="449"/>
      <c r="AH22" s="449"/>
      <c r="AI22" s="449"/>
      <c r="AJ22" s="449"/>
      <c r="AK22" s="449"/>
      <c r="AL22" s="449"/>
    </row>
    <row r="23" spans="1:39">
      <c r="B23" s="474" t="s">
        <v>284</v>
      </c>
      <c r="C23" s="474"/>
      <c r="D23" s="474"/>
      <c r="E23" s="440"/>
      <c r="F23" s="440"/>
      <c r="G23" s="440"/>
      <c r="H23" s="440"/>
      <c r="I23" s="440"/>
      <c r="J23" s="440"/>
      <c r="K23" s="436"/>
      <c r="L23" s="436"/>
      <c r="M23" s="436"/>
      <c r="N23" s="173"/>
      <c r="O23" s="436"/>
      <c r="P23" s="436"/>
      <c r="Q23" s="436"/>
      <c r="R23" s="440"/>
      <c r="S23" s="440"/>
      <c r="T23" s="440"/>
      <c r="U23" s="440"/>
      <c r="V23" s="440"/>
      <c r="W23" s="440"/>
      <c r="X23" s="440"/>
      <c r="Y23" s="440"/>
      <c r="Z23" s="440"/>
      <c r="AA23" s="436"/>
      <c r="AB23" s="436"/>
      <c r="AC23" s="436"/>
      <c r="AD23" s="450"/>
      <c r="AE23" s="450"/>
      <c r="AF23" s="450"/>
      <c r="AG23" s="450"/>
      <c r="AH23" s="450"/>
      <c r="AI23" s="450"/>
      <c r="AJ23" s="450"/>
      <c r="AK23" s="450"/>
      <c r="AL23" s="450"/>
    </row>
    <row r="24" spans="1:39">
      <c r="B24" s="470" t="s">
        <v>285</v>
      </c>
      <c r="C24" s="470"/>
      <c r="D24" s="470"/>
      <c r="E24" s="441" t="s">
        <v>731</v>
      </c>
      <c r="F24" s="441"/>
      <c r="G24" s="441"/>
      <c r="H24" s="441"/>
      <c r="I24" s="441"/>
      <c r="J24" s="441"/>
      <c r="K24" s="463">
        <v>31099</v>
      </c>
      <c r="L24" s="464"/>
      <c r="M24" s="464"/>
      <c r="N24" s="174"/>
      <c r="O24" s="463">
        <v>42252</v>
      </c>
      <c r="P24" s="464"/>
      <c r="Q24" s="464"/>
      <c r="R24" s="441" t="s">
        <v>734</v>
      </c>
      <c r="S24" s="441"/>
      <c r="T24" s="441"/>
      <c r="U24" s="441" t="s">
        <v>315</v>
      </c>
      <c r="V24" s="441"/>
      <c r="W24" s="441"/>
      <c r="X24" s="441" t="s">
        <v>729</v>
      </c>
      <c r="Y24" s="441"/>
      <c r="Z24" s="441"/>
      <c r="AA24" s="490" t="s">
        <v>739</v>
      </c>
      <c r="AB24" s="464"/>
      <c r="AC24" s="464"/>
      <c r="AD24" s="451" t="s">
        <v>753</v>
      </c>
      <c r="AE24" s="451"/>
      <c r="AF24" s="451"/>
      <c r="AG24" s="451"/>
      <c r="AH24" s="451"/>
      <c r="AI24" s="451"/>
      <c r="AJ24" s="451"/>
      <c r="AK24" s="451"/>
      <c r="AL24" s="451"/>
    </row>
    <row r="25" spans="1:39">
      <c r="B25" s="473" t="s">
        <v>286</v>
      </c>
      <c r="C25" s="473"/>
      <c r="D25" s="473"/>
      <c r="E25" s="439" t="s">
        <v>712</v>
      </c>
      <c r="F25" s="439"/>
      <c r="G25" s="439"/>
      <c r="H25" s="439"/>
      <c r="I25" s="439"/>
      <c r="J25" s="439"/>
      <c r="K25" s="454">
        <v>23598</v>
      </c>
      <c r="L25" s="453"/>
      <c r="M25" s="453"/>
      <c r="N25" s="172"/>
      <c r="O25" s="454">
        <v>41117</v>
      </c>
      <c r="P25" s="453"/>
      <c r="Q25" s="453"/>
      <c r="R25" s="439" t="s">
        <v>733</v>
      </c>
      <c r="S25" s="439"/>
      <c r="T25" s="439"/>
      <c r="U25" s="439" t="s">
        <v>736</v>
      </c>
      <c r="V25" s="439"/>
      <c r="W25" s="439"/>
      <c r="X25" s="439" t="s">
        <v>730</v>
      </c>
      <c r="Y25" s="439"/>
      <c r="Z25" s="439"/>
      <c r="AA25" s="452" t="s">
        <v>713</v>
      </c>
      <c r="AB25" s="453"/>
      <c r="AC25" s="453"/>
      <c r="AD25" s="449" t="s">
        <v>715</v>
      </c>
      <c r="AE25" s="449"/>
      <c r="AF25" s="449"/>
      <c r="AG25" s="449"/>
      <c r="AH25" s="449"/>
      <c r="AI25" s="449"/>
      <c r="AJ25" s="449"/>
      <c r="AK25" s="449"/>
      <c r="AL25" s="449"/>
    </row>
    <row r="26" spans="1:39">
      <c r="B26" s="474" t="s">
        <v>287</v>
      </c>
      <c r="C26" s="474"/>
      <c r="D26" s="474"/>
      <c r="E26" s="440" t="s">
        <v>718</v>
      </c>
      <c r="F26" s="440"/>
      <c r="G26" s="440"/>
      <c r="H26" s="440"/>
      <c r="I26" s="440"/>
      <c r="J26" s="440"/>
      <c r="K26" s="435" t="s">
        <v>719</v>
      </c>
      <c r="L26" s="436"/>
      <c r="M26" s="436"/>
      <c r="N26" s="173"/>
      <c r="O26" s="435" t="s">
        <v>732</v>
      </c>
      <c r="P26" s="436"/>
      <c r="Q26" s="436"/>
      <c r="R26" s="440" t="s">
        <v>733</v>
      </c>
      <c r="S26" s="440"/>
      <c r="T26" s="440"/>
      <c r="U26" s="440" t="s">
        <v>736</v>
      </c>
      <c r="V26" s="440"/>
      <c r="W26" s="440"/>
      <c r="X26" s="440" t="s">
        <v>729</v>
      </c>
      <c r="Y26" s="440"/>
      <c r="Z26" s="440"/>
      <c r="AA26" s="435" t="s">
        <v>722</v>
      </c>
      <c r="AB26" s="436"/>
      <c r="AC26" s="436"/>
      <c r="AD26" s="450" t="s">
        <v>720</v>
      </c>
      <c r="AE26" s="450"/>
      <c r="AF26" s="450"/>
      <c r="AG26" s="450"/>
      <c r="AH26" s="450"/>
      <c r="AI26" s="450"/>
      <c r="AJ26" s="450"/>
      <c r="AK26" s="450"/>
      <c r="AL26" s="450"/>
    </row>
    <row r="27" spans="1:39" ht="27.75" customHeight="1" thickBot="1">
      <c r="A27" s="80" t="s">
        <v>383</v>
      </c>
      <c r="P27" s="80" t="s">
        <v>389</v>
      </c>
    </row>
    <row r="28" spans="1:39" ht="17.25" customHeight="1">
      <c r="A28" s="80"/>
      <c r="B28" s="426" t="s">
        <v>304</v>
      </c>
      <c r="C28" s="425" t="s">
        <v>305</v>
      </c>
      <c r="D28" s="426" t="s">
        <v>384</v>
      </c>
      <c r="E28" s="426"/>
      <c r="F28" s="426"/>
      <c r="G28" s="427" t="s">
        <v>386</v>
      </c>
      <c r="H28" s="428" t="s">
        <v>385</v>
      </c>
      <c r="I28" s="429" t="s">
        <v>318</v>
      </c>
      <c r="J28" s="430"/>
      <c r="K28" s="431" t="s">
        <v>391</v>
      </c>
      <c r="L28" s="432"/>
      <c r="M28" s="468" t="s">
        <v>406</v>
      </c>
      <c r="N28" s="468"/>
      <c r="O28" s="104"/>
      <c r="P28" s="506" t="s">
        <v>390</v>
      </c>
      <c r="Q28" s="507"/>
      <c r="R28" s="508"/>
      <c r="S28" s="491" t="s">
        <v>305</v>
      </c>
      <c r="T28" s="493" t="s">
        <v>311</v>
      </c>
      <c r="U28" s="495" t="s">
        <v>312</v>
      </c>
      <c r="V28" s="497" t="s">
        <v>319</v>
      </c>
      <c r="W28" s="107" t="s">
        <v>314</v>
      </c>
      <c r="X28" s="108"/>
      <c r="Y28" s="108"/>
      <c r="Z28" s="108"/>
      <c r="AA28" s="499" t="s">
        <v>318</v>
      </c>
      <c r="AB28" s="501" t="s">
        <v>406</v>
      </c>
      <c r="AC28" s="501"/>
      <c r="AD28" s="221" t="s">
        <v>403</v>
      </c>
      <c r="AE28" s="209"/>
      <c r="AF28" s="210"/>
      <c r="AG28" s="210"/>
      <c r="AH28" s="210"/>
      <c r="AI28" s="210"/>
      <c r="AJ28" s="210"/>
      <c r="AK28" s="210"/>
      <c r="AL28" s="210"/>
      <c r="AM28" s="211"/>
    </row>
    <row r="29" spans="1:39" ht="17.25" customHeight="1">
      <c r="B29" s="426"/>
      <c r="C29" s="425"/>
      <c r="D29" s="90" t="s">
        <v>310</v>
      </c>
      <c r="E29" s="91" t="s">
        <v>308</v>
      </c>
      <c r="F29" s="92" t="s">
        <v>309</v>
      </c>
      <c r="G29" s="427"/>
      <c r="H29" s="428"/>
      <c r="I29" s="133" t="s">
        <v>387</v>
      </c>
      <c r="J29" s="94" t="s">
        <v>388</v>
      </c>
      <c r="K29" s="93" t="s">
        <v>306</v>
      </c>
      <c r="L29" s="134" t="s">
        <v>307</v>
      </c>
      <c r="M29" s="469"/>
      <c r="N29" s="469"/>
      <c r="O29" s="104"/>
      <c r="P29" s="509"/>
      <c r="Q29" s="510"/>
      <c r="R29" s="511"/>
      <c r="S29" s="492"/>
      <c r="T29" s="494"/>
      <c r="U29" s="496"/>
      <c r="V29" s="498"/>
      <c r="W29" s="93" t="s">
        <v>313</v>
      </c>
      <c r="X29" s="95" t="s">
        <v>315</v>
      </c>
      <c r="Y29" s="95" t="s">
        <v>316</v>
      </c>
      <c r="Z29" s="139" t="s">
        <v>317</v>
      </c>
      <c r="AA29" s="500"/>
      <c r="AB29" s="502"/>
      <c r="AC29" s="502"/>
      <c r="AD29" s="212" t="s">
        <v>467</v>
      </c>
      <c r="AE29" s="89"/>
      <c r="AF29" s="103"/>
      <c r="AG29" s="103"/>
      <c r="AH29" s="213"/>
      <c r="AI29" s="214" t="s">
        <v>468</v>
      </c>
      <c r="AJ29" s="103"/>
      <c r="AK29" s="103"/>
      <c r="AL29" s="103"/>
      <c r="AM29" s="215"/>
    </row>
    <row r="30" spans="1:39" ht="15.75" customHeight="1">
      <c r="B30" s="101" t="s">
        <v>322</v>
      </c>
      <c r="C30" s="175">
        <f>SUM(D30:F30)</f>
        <v>6</v>
      </c>
      <c r="D30" s="176"/>
      <c r="E30" s="177">
        <v>5</v>
      </c>
      <c r="F30" s="178">
        <v>1</v>
      </c>
      <c r="G30" s="175"/>
      <c r="H30" s="179"/>
      <c r="I30" s="135">
        <f>IF($AC$3="giáo dục thường xuyên",IFERROR(INDEX(heso_LOP_GDTX!$G$5:$G$14,MATCH('Mẫu THPT và GDTX'!B30,heso_LOP_GDTX!$A$5:$A$14,0))*SUM('Mẫu THPT và GDTX'!$C$13:$C$16)+INDEX(heso_LOP_GDTX!$L$5:$L$14,MATCH('Mẫu THPT và GDTX'!B30,heso_LOP_GDTX!$A$5:$A$14,0))*SUM('Mẫu THPT và GDTX'!$C$10:$C$12),""),IFERROR(INDEX(heso_LOP_thuong!$G$5:$G$19,MATCH('Mẫu THPT và GDTX'!B30,heso_LOP_thuong!$A$5:$A$19,0))*SUM('Mẫu THPT và GDTX'!$C$13:$C$16)+INDEX(heso_LOP_thuong!$L$5:$L$19,MATCH('Mẫu THPT và GDTX'!B30,heso_LOP_thuong!$A$5:$A$19,0))*SUM('Mẫu THPT và GDTX'!$C$10:$C$12),""))</f>
        <v>5.75</v>
      </c>
      <c r="J30" s="97">
        <f>IFERROR(INDEX(heso_LOPchuyen!$L$5:$L$19,MATCH('Mẫu THPT và GDTX'!B30,heso_LOPchuyen!$A$5:$A$19,0))*W17,"")</f>
        <v>0</v>
      </c>
      <c r="K30" s="96">
        <f>IF(C30="",0,IF(SUM(I30:J30)-C30&lt;0,C30-SUM(I30:J30),0))</f>
        <v>0.25</v>
      </c>
      <c r="L30" s="136">
        <f>IF(C30="",0,IF(SUM(I30:J30)-C30&gt;0,C30-SUM(I30:J30),0))</f>
        <v>0</v>
      </c>
      <c r="M30" s="412"/>
      <c r="N30" s="467"/>
      <c r="O30" s="105"/>
      <c r="P30" s="503" t="s">
        <v>433</v>
      </c>
      <c r="Q30" s="504"/>
      <c r="R30" s="505"/>
      <c r="S30" s="190">
        <v>1</v>
      </c>
      <c r="T30" s="191">
        <v>1</v>
      </c>
      <c r="U30" s="192"/>
      <c r="V30" s="193"/>
      <c r="W30" s="191"/>
      <c r="X30" s="192"/>
      <c r="Y30" s="192">
        <v>1</v>
      </c>
      <c r="Z30" s="194"/>
      <c r="AA30" s="140">
        <f>IF(S41&gt;0, IF($AC$3="trường chuyên",2,0),"")</f>
        <v>0</v>
      </c>
      <c r="AB30" s="412"/>
      <c r="AC30" s="412"/>
      <c r="AD30" s="212" t="s">
        <v>470</v>
      </c>
      <c r="AE30" s="103"/>
      <c r="AF30" s="103"/>
      <c r="AG30" s="103"/>
      <c r="AH30" s="103"/>
      <c r="AI30" s="103"/>
      <c r="AJ30" s="103"/>
      <c r="AK30" s="103"/>
      <c r="AL30" s="103"/>
      <c r="AM30" s="215"/>
    </row>
    <row r="31" spans="1:39" ht="15.75" customHeight="1">
      <c r="B31" s="102" t="s">
        <v>323</v>
      </c>
      <c r="C31" s="180">
        <f>SUM(D31:F31)</f>
        <v>4</v>
      </c>
      <c r="D31" s="181"/>
      <c r="E31" s="182">
        <v>4</v>
      </c>
      <c r="F31" s="183"/>
      <c r="G31" s="180"/>
      <c r="H31" s="184"/>
      <c r="I31" s="137">
        <f>IF($AC$3="giáo dục thường xuyên",IFERROR(INDEX(heso_LOP_GDTX!$G$5:$G$14,MATCH('Mẫu THPT và GDTX'!B31,heso_LOP_GDTX!$A$5:$A$14,0))*SUM('Mẫu THPT và GDTX'!$C$13:$C$16)+INDEX(heso_LOP_GDTX!$L$5:$L$14,MATCH('Mẫu THPT và GDTX'!B31,heso_LOP_GDTX!$A$5:$A$14,0))*SUM('Mẫu THPT và GDTX'!$C$10:$C$12),""),IFERROR(INDEX(heso_LOP_thuong!$G$5:$G$19,MATCH('Mẫu THPT và GDTX'!B31,heso_LOP_thuong!$A$5:$A$19,0))*SUM('Mẫu THPT và GDTX'!$C$13:$C$16)+INDEX(heso_LOP_thuong!$L$5:$L$19,MATCH('Mẫu THPT và GDTX'!B31,heso_LOP_thuong!$A$5:$A$19,0))*SUM('Mẫu THPT và GDTX'!$C$10:$C$12),""))</f>
        <v>2</v>
      </c>
      <c r="J31" s="99">
        <f>IFERROR(INDEX(heso_LOPchuyen!$L$5:$L$19,MATCH('Mẫu THPT và GDTX'!B31,heso_LOPchuyen!$A$5:$A$19,0))*Y17,"")</f>
        <v>0</v>
      </c>
      <c r="K31" s="98">
        <f t="shared" ref="K31:K48" si="1">IF(C31="",0,IF(SUM(I31:J31)-C31&lt;0,C31-SUM(I31:J31),0))</f>
        <v>2</v>
      </c>
      <c r="L31" s="138">
        <f t="shared" ref="L31:L48" si="2">IF(C31="",0,IF(SUM(I31:J31)-C31&gt;0,C31-SUM(I31:J31),0))</f>
        <v>0</v>
      </c>
      <c r="M31" s="414"/>
      <c r="N31" s="415"/>
      <c r="O31" s="105"/>
      <c r="P31" s="482" t="s">
        <v>288</v>
      </c>
      <c r="Q31" s="483"/>
      <c r="R31" s="484"/>
      <c r="S31" s="195">
        <v>1</v>
      </c>
      <c r="T31" s="196">
        <v>1</v>
      </c>
      <c r="U31" s="197"/>
      <c r="V31" s="198"/>
      <c r="W31" s="196"/>
      <c r="X31" s="197"/>
      <c r="Y31" s="197"/>
      <c r="Z31" s="199"/>
      <c r="AA31" s="141">
        <f>IF(S41&gt;0,IF($AC$3="trường chuyên",2,1),"")</f>
        <v>1</v>
      </c>
      <c r="AB31" s="414"/>
      <c r="AC31" s="414"/>
      <c r="AD31" s="212" t="s">
        <v>469</v>
      </c>
      <c r="AE31" s="103"/>
      <c r="AF31" s="103"/>
      <c r="AG31" s="103"/>
      <c r="AH31" s="103"/>
      <c r="AI31" s="103"/>
      <c r="AJ31" s="103"/>
      <c r="AK31" s="103"/>
      <c r="AL31" s="103"/>
      <c r="AM31" s="215"/>
    </row>
    <row r="32" spans="1:39" ht="15.75" customHeight="1">
      <c r="B32" s="102" t="s">
        <v>324</v>
      </c>
      <c r="C32" s="180">
        <f>1</f>
        <v>1</v>
      </c>
      <c r="D32" s="181"/>
      <c r="E32" s="182">
        <v>1</v>
      </c>
      <c r="F32" s="183"/>
      <c r="G32" s="180"/>
      <c r="H32" s="184"/>
      <c r="I32" s="137">
        <f>IF($AC$3="giáo dục thường xuyên",IFERROR(INDEX(heso_LOP_GDTX!$G$5:$G$14,MATCH('Mẫu THPT và GDTX'!B32,heso_LOP_GDTX!$A$5:$A$14,0))*SUM('Mẫu THPT và GDTX'!$C$13:$C$16)+INDEX(heso_LOP_GDTX!$L$5:$L$14,MATCH('Mẫu THPT và GDTX'!B32,heso_LOP_GDTX!$A$5:$A$14,0))*SUM('Mẫu THPT và GDTX'!$C$10:$C$12),""),IFERROR(INDEX(heso_LOP_thuong!$G$5:$G$19,MATCH('Mẫu THPT và GDTX'!B32,heso_LOP_thuong!$A$5:$A$19,0))*SUM('Mẫu THPT và GDTX'!$C$13:$C$16)+INDEX(heso_LOP_thuong!$L$5:$L$19,MATCH('Mẫu THPT và GDTX'!B32,heso_LOP_thuong!$A$5:$A$19,0))*SUM('Mẫu THPT và GDTX'!$C$10:$C$12),""))</f>
        <v>2</v>
      </c>
      <c r="J32" s="99">
        <f>IFERROR(INDEX(heso_LOPchuyen!$L$5:$L$19,MATCH('Mẫu THPT và GDTX'!B32,heso_LOPchuyen!$A$5:$A$19,0))*AA17,"")</f>
        <v>0</v>
      </c>
      <c r="K32" s="98">
        <f t="shared" si="1"/>
        <v>0</v>
      </c>
      <c r="L32" s="138">
        <f t="shared" si="2"/>
        <v>-1</v>
      </c>
      <c r="M32" s="414"/>
      <c r="N32" s="415"/>
      <c r="O32" s="105"/>
      <c r="P32" s="482" t="s">
        <v>289</v>
      </c>
      <c r="Q32" s="483"/>
      <c r="R32" s="484"/>
      <c r="S32" s="195">
        <v>1</v>
      </c>
      <c r="T32" s="196">
        <v>1</v>
      </c>
      <c r="U32" s="197"/>
      <c r="V32" s="198"/>
      <c r="W32" s="196"/>
      <c r="X32" s="197"/>
      <c r="Y32" s="197"/>
      <c r="Z32" s="199"/>
      <c r="AA32" s="141">
        <f>IF(S41&gt;0,1,"")</f>
        <v>1</v>
      </c>
      <c r="AB32" s="414"/>
      <c r="AC32" s="414"/>
      <c r="AD32" s="216"/>
      <c r="AE32" s="103" t="s">
        <v>401</v>
      </c>
      <c r="AF32" s="103"/>
      <c r="AG32" s="103"/>
      <c r="AH32" s="103"/>
      <c r="AI32" s="103"/>
      <c r="AJ32" s="103"/>
      <c r="AK32" s="103"/>
      <c r="AL32" s="103"/>
      <c r="AM32" s="215"/>
    </row>
    <row r="33" spans="2:39" ht="15.75" customHeight="1">
      <c r="B33" s="102" t="s">
        <v>325</v>
      </c>
      <c r="C33" s="180">
        <v>2</v>
      </c>
      <c r="D33" s="181"/>
      <c r="E33" s="182">
        <v>1</v>
      </c>
      <c r="F33" s="183">
        <v>1</v>
      </c>
      <c r="G33" s="180"/>
      <c r="H33" s="184"/>
      <c r="I33" s="137">
        <f>IF($AC$3="giáo dục thường xuyên",IFERROR(INDEX(heso_LOP_GDTX!$G$5:$G$14,MATCH('Mẫu THPT và GDTX'!B33,heso_LOP_GDTX!$A$5:$A$14,0))*SUM('Mẫu THPT và GDTX'!$C$13:$C$16)+INDEX(heso_LOP_GDTX!$L$5:$L$14,MATCH('Mẫu THPT và GDTX'!B33,heso_LOP_GDTX!$A$5:$A$14,0))*SUM('Mẫu THPT và GDTX'!$C$10:$C$12),""),IFERROR(INDEX(heso_LOP_thuong!$G$5:$G$19,MATCH('Mẫu THPT và GDTX'!B33,heso_LOP_thuong!$A$5:$A$19,0))*SUM('Mẫu THPT và GDTX'!$C$13:$C$16)+INDEX(heso_LOP_thuong!$L$5:$L$19,MATCH('Mẫu THPT và GDTX'!B33,heso_LOP_thuong!$A$5:$A$19,0))*SUM('Mẫu THPT và GDTX'!$C$10:$C$12),""))</f>
        <v>1.5</v>
      </c>
      <c r="J33" s="99"/>
      <c r="K33" s="98">
        <f t="shared" si="1"/>
        <v>0.5</v>
      </c>
      <c r="L33" s="138">
        <f t="shared" si="2"/>
        <v>0</v>
      </c>
      <c r="M33" s="414"/>
      <c r="N33" s="415"/>
      <c r="O33" s="105"/>
      <c r="P33" s="482" t="s">
        <v>290</v>
      </c>
      <c r="Q33" s="483"/>
      <c r="R33" s="484"/>
      <c r="S33" s="195"/>
      <c r="T33" s="196"/>
      <c r="U33" s="197"/>
      <c r="V33" s="198"/>
      <c r="W33" s="196"/>
      <c r="X33" s="197"/>
      <c r="Y33" s="197"/>
      <c r="Z33" s="199"/>
      <c r="AA33" s="141">
        <f>IF(S41&gt;0,IF(OR(AC3="trường chuyên",AND(LEFT(AC3,13)="trường thường",(AB4+AC1)&gt;=40)),1,0),"")</f>
        <v>0</v>
      </c>
      <c r="AB33" s="414"/>
      <c r="AC33" s="414"/>
      <c r="AD33" s="216"/>
      <c r="AE33" s="103" t="s">
        <v>402</v>
      </c>
      <c r="AF33" s="103"/>
      <c r="AG33" s="103"/>
      <c r="AH33" s="103"/>
      <c r="AI33" s="103"/>
      <c r="AJ33" s="103"/>
      <c r="AK33" s="103"/>
      <c r="AL33" s="103"/>
      <c r="AM33" s="215"/>
    </row>
    <row r="34" spans="2:39" ht="15.75" customHeight="1">
      <c r="B34" s="102" t="s">
        <v>326</v>
      </c>
      <c r="C34" s="180">
        <v>3</v>
      </c>
      <c r="D34" s="181"/>
      <c r="E34" s="182">
        <v>3</v>
      </c>
      <c r="F34" s="183"/>
      <c r="G34" s="180"/>
      <c r="H34" s="184"/>
      <c r="I34" s="137">
        <f>IF($AC$3="giáo dục thường xuyên",IFERROR(INDEX(heso_LOP_GDTX!$G$5:$G$14,MATCH('Mẫu THPT và GDTX'!B34,heso_LOP_GDTX!$A$5:$A$14,0))*SUM('Mẫu THPT và GDTX'!$C$13:$C$16)+INDEX(heso_LOP_GDTX!$L$5:$L$14,MATCH('Mẫu THPT và GDTX'!B34,heso_LOP_GDTX!$A$5:$A$14,0))*SUM('Mẫu THPT và GDTX'!$C$10:$C$12),""),IFERROR(INDEX(heso_LOP_thuong!$G$5:$G$19,MATCH('Mẫu THPT và GDTX'!B34,heso_LOP_thuong!$A$5:$A$19,0))*SUM('Mẫu THPT và GDTX'!$C$13:$C$16)+INDEX(heso_LOP_thuong!$L$5:$L$19,MATCH('Mẫu THPT và GDTX'!B34,heso_LOP_thuong!$A$5:$A$19,0))*SUM('Mẫu THPT và GDTX'!$C$10:$C$12),""))</f>
        <v>5.5</v>
      </c>
      <c r="J34" s="99">
        <f>IFERROR(INDEX(heso_LOPchuyen!$L$5:$L$19,MATCH('Mẫu THPT và GDTX'!B34,heso_LOPchuyen!$A$5:$A$19,0))*AC17,"")</f>
        <v>0</v>
      </c>
      <c r="K34" s="98">
        <f t="shared" si="1"/>
        <v>0</v>
      </c>
      <c r="L34" s="138">
        <f t="shared" si="2"/>
        <v>-2.5</v>
      </c>
      <c r="M34" s="414"/>
      <c r="N34" s="415"/>
      <c r="O34" s="105"/>
      <c r="P34" s="482" t="s">
        <v>291</v>
      </c>
      <c r="Q34" s="483"/>
      <c r="R34" s="484"/>
      <c r="S34" s="195">
        <v>1</v>
      </c>
      <c r="T34" s="196">
        <v>1</v>
      </c>
      <c r="U34" s="197"/>
      <c r="V34" s="198"/>
      <c r="W34" s="196"/>
      <c r="X34" s="197"/>
      <c r="Y34" s="197"/>
      <c r="Z34" s="199"/>
      <c r="AA34" s="141">
        <f>IF(S41&gt;0,IF($AC$3="trường chuyên",2,1),"")</f>
        <v>1</v>
      </c>
      <c r="AB34" s="414"/>
      <c r="AC34" s="414"/>
      <c r="AD34" s="216"/>
      <c r="AE34" s="103" t="s">
        <v>476</v>
      </c>
      <c r="AF34" s="103"/>
      <c r="AG34" s="103"/>
      <c r="AH34" s="103"/>
      <c r="AI34" s="103"/>
      <c r="AJ34" s="103"/>
      <c r="AK34" s="103"/>
      <c r="AL34" s="103"/>
      <c r="AM34" s="215"/>
    </row>
    <row r="35" spans="2:39" ht="15.75" customHeight="1">
      <c r="B35" s="102" t="s">
        <v>327</v>
      </c>
      <c r="C35" s="180">
        <v>4</v>
      </c>
      <c r="D35" s="181"/>
      <c r="E35" s="182">
        <v>3</v>
      </c>
      <c r="F35" s="183">
        <v>1</v>
      </c>
      <c r="G35" s="180"/>
      <c r="H35" s="184"/>
      <c r="I35" s="137">
        <f>IF($AC$3="giáo dục thường xuyên",IFERROR(INDEX(heso_LOP_GDTX!$G$5:$G$14,MATCH('Mẫu THPT và GDTX'!B35,heso_LOP_GDTX!$A$5:$A$14,0))*SUM('Mẫu THPT và GDTX'!$C$13:$C$16)+INDEX(heso_LOP_GDTX!$L$5:$L$14,MATCH('Mẫu THPT và GDTX'!B35,heso_LOP_GDTX!$A$5:$A$14,0))*SUM('Mẫu THPT và GDTX'!$C$10:$C$12),""),IFERROR(INDEX(heso_LOP_thuong!$G$5:$G$19,MATCH('Mẫu THPT và GDTX'!B35,heso_LOP_thuong!$A$5:$A$19,0))*SUM('Mẫu THPT và GDTX'!$C$13:$C$16)+INDEX(heso_LOP_thuong!$L$5:$L$19,MATCH('Mẫu THPT và GDTX'!B35,heso_LOP_thuong!$A$5:$A$19,0))*SUM('Mẫu THPT và GDTX'!$C$10:$C$12),""))</f>
        <v>6</v>
      </c>
      <c r="J35" s="99">
        <f>IFERROR(INDEX(heso_LOPchuyen!$L$5:$L$19,MATCH('Mẫu THPT và GDTX'!B35,heso_LOPchuyen!$A$5:$A$19,0))*M17,"")</f>
        <v>0</v>
      </c>
      <c r="K35" s="98">
        <f t="shared" si="1"/>
        <v>0</v>
      </c>
      <c r="L35" s="138">
        <f t="shared" si="2"/>
        <v>-2</v>
      </c>
      <c r="M35" s="414"/>
      <c r="N35" s="415"/>
      <c r="O35" s="105"/>
      <c r="P35" s="482" t="s">
        <v>292</v>
      </c>
      <c r="Q35" s="483"/>
      <c r="R35" s="484"/>
      <c r="S35" s="195">
        <v>1</v>
      </c>
      <c r="T35" s="196">
        <v>1</v>
      </c>
      <c r="U35" s="197"/>
      <c r="V35" s="198"/>
      <c r="W35" s="196"/>
      <c r="X35" s="197"/>
      <c r="Y35" s="197">
        <v>1</v>
      </c>
      <c r="Z35" s="199"/>
      <c r="AA35" s="141">
        <f>IF(S41&gt;0,IF(OR(AC3="trường chuyên",AND(LEFT(AC3,13)="trường thường",(AB4+AC1)&gt;=40)),1,0),"")</f>
        <v>0</v>
      </c>
      <c r="AB35" s="414"/>
      <c r="AC35" s="414"/>
      <c r="AD35" s="217" t="s">
        <v>472</v>
      </c>
      <c r="AE35" s="103"/>
      <c r="AF35" s="103"/>
      <c r="AG35" s="103"/>
      <c r="AH35" s="103"/>
      <c r="AI35" s="103"/>
      <c r="AJ35" s="103"/>
      <c r="AK35" s="103"/>
      <c r="AL35" s="103"/>
      <c r="AM35" s="215"/>
    </row>
    <row r="36" spans="2:39" ht="15.75" customHeight="1">
      <c r="B36" s="102" t="s">
        <v>328</v>
      </c>
      <c r="C36" s="180">
        <v>3</v>
      </c>
      <c r="D36" s="181"/>
      <c r="E36" s="182">
        <v>2</v>
      </c>
      <c r="F36" s="183">
        <v>1</v>
      </c>
      <c r="G36" s="180"/>
      <c r="H36" s="184"/>
      <c r="I36" s="137">
        <f>IF($AC$3="giáo dục thường xuyên",IFERROR(INDEX(heso_LOP_GDTX!$G$5:$G$14,MATCH('Mẫu THPT và GDTX'!B36,heso_LOP_GDTX!$A$5:$A$14,0))*SUM('Mẫu THPT và GDTX'!$C$13:$C$16)+INDEX(heso_LOP_GDTX!$L$5:$L$14,MATCH('Mẫu THPT và GDTX'!B36,heso_LOP_GDTX!$A$5:$A$14,0))*SUM('Mẫu THPT và GDTX'!$C$10:$C$12),""),IFERROR(INDEX(heso_LOP_thuong!$G$5:$G$19,MATCH('Mẫu THPT và GDTX'!B36,heso_LOP_thuong!$A$5:$A$19,0))*SUM('Mẫu THPT và GDTX'!$C$13:$C$16)+INDEX(heso_LOP_thuong!$L$5:$L$19,MATCH('Mẫu THPT và GDTX'!B36,heso_LOP_thuong!$A$5:$A$19,0))*SUM('Mẫu THPT và GDTX'!$C$10:$C$12),""))</f>
        <v>4</v>
      </c>
      <c r="J36" s="99">
        <f>IFERROR(INDEX(heso_LOPchuyen!$L$5:$L$19,MATCH('Mẫu THPT và GDTX'!B36,heso_LOPchuyen!$A$5:$A$19,0))*O17,"")</f>
        <v>0</v>
      </c>
      <c r="K36" s="98">
        <f t="shared" si="1"/>
        <v>0</v>
      </c>
      <c r="L36" s="138">
        <f t="shared" si="2"/>
        <v>-1</v>
      </c>
      <c r="M36" s="414"/>
      <c r="N36" s="415"/>
      <c r="O36" s="105"/>
      <c r="P36" s="482" t="s">
        <v>439</v>
      </c>
      <c r="Q36" s="483"/>
      <c r="R36" s="484"/>
      <c r="S36" s="195"/>
      <c r="T36" s="196"/>
      <c r="U36" s="197"/>
      <c r="V36" s="198"/>
      <c r="W36" s="196"/>
      <c r="X36" s="197"/>
      <c r="Y36" s="197"/>
      <c r="Z36" s="199"/>
      <c r="AA36" s="141">
        <f>IF(S41&gt;0,IF(AC3="giáo dục thường xuyên",IF(AB4&lt;18,0.5,1),IF(OR(AC3="trường chuyên",AB4&gt;=28),2,1)),"")</f>
        <v>1</v>
      </c>
      <c r="AB36" s="414"/>
      <c r="AC36" s="414"/>
      <c r="AD36" s="217" t="s">
        <v>473</v>
      </c>
      <c r="AE36" s="103"/>
      <c r="AF36" s="103"/>
      <c r="AG36" s="103"/>
      <c r="AH36" s="103"/>
      <c r="AI36" s="103"/>
      <c r="AJ36" s="103"/>
      <c r="AK36" s="103"/>
      <c r="AL36" s="103"/>
      <c r="AM36" s="215"/>
    </row>
    <row r="37" spans="2:39" ht="15.75" customHeight="1">
      <c r="B37" s="102" t="s">
        <v>329</v>
      </c>
      <c r="C37" s="180">
        <v>3</v>
      </c>
      <c r="D37" s="181"/>
      <c r="E37" s="182">
        <v>1</v>
      </c>
      <c r="F37" s="183">
        <v>2</v>
      </c>
      <c r="G37" s="180"/>
      <c r="H37" s="184"/>
      <c r="I37" s="137">
        <f>IF($AC$3="giáo dục thường xuyên",IFERROR(INDEX(heso_LOP_GDTX!$G$5:$G$14,MATCH('Mẫu THPT và GDTX'!B37,heso_LOP_GDTX!$A$5:$A$14,0))*SUM('Mẫu THPT và GDTX'!$C$13:$C$16)+INDEX(heso_LOP_GDTX!$L$5:$L$14,MATCH('Mẫu THPT và GDTX'!B37,heso_LOP_GDTX!$A$5:$A$14,0))*SUM('Mẫu THPT và GDTX'!$C$10:$C$12),""),IFERROR(INDEX(heso_LOP_thuong!$G$5:$G$19,MATCH('Mẫu THPT và GDTX'!B37,heso_LOP_thuong!$A$5:$A$19,0))*SUM('Mẫu THPT và GDTX'!$C$13:$C$16)+INDEX(heso_LOP_thuong!$L$5:$L$19,MATCH('Mẫu THPT và GDTX'!B37,heso_LOP_thuong!$A$5:$A$19,0))*SUM('Mẫu THPT và GDTX'!$C$10:$C$12),""))</f>
        <v>4</v>
      </c>
      <c r="J37" s="99">
        <f>IFERROR(INDEX(heso_LOPchuyen!$L$5:$L$19,MATCH('Mẫu THPT và GDTX'!B37,heso_LOPchuyen!$A$5:$A$19,0))*Q17,"")</f>
        <v>0</v>
      </c>
      <c r="K37" s="98">
        <f t="shared" si="1"/>
        <v>0</v>
      </c>
      <c r="L37" s="138">
        <f t="shared" si="2"/>
        <v>-1</v>
      </c>
      <c r="M37" s="414"/>
      <c r="N37" s="415"/>
      <c r="O37" s="105"/>
      <c r="P37" s="482" t="s">
        <v>293</v>
      </c>
      <c r="Q37" s="483"/>
      <c r="R37" s="484"/>
      <c r="S37" s="195">
        <v>1</v>
      </c>
      <c r="T37" s="196">
        <v>1</v>
      </c>
      <c r="U37" s="197"/>
      <c r="V37" s="198"/>
      <c r="W37" s="196"/>
      <c r="X37" s="197"/>
      <c r="Y37" s="197">
        <v>1</v>
      </c>
      <c r="Z37" s="199"/>
      <c r="AA37" s="141">
        <f>IF(S41&gt;0,IF($AC$3="trường chuyên",2,0),"")</f>
        <v>0</v>
      </c>
      <c r="AB37" s="414"/>
      <c r="AC37" s="414"/>
      <c r="AD37" s="479" t="s">
        <v>474</v>
      </c>
      <c r="AE37" s="480"/>
      <c r="AF37" s="480"/>
      <c r="AG37" s="480"/>
      <c r="AH37" s="480"/>
      <c r="AI37" s="480"/>
      <c r="AJ37" s="480"/>
      <c r="AK37" s="480"/>
      <c r="AL37" s="480"/>
      <c r="AM37" s="481"/>
    </row>
    <row r="38" spans="2:39" ht="15.75" customHeight="1">
      <c r="B38" s="102" t="s">
        <v>330</v>
      </c>
      <c r="C38" s="180">
        <v>2</v>
      </c>
      <c r="D38" s="181"/>
      <c r="E38" s="182">
        <v>2</v>
      </c>
      <c r="F38" s="183"/>
      <c r="G38" s="180"/>
      <c r="H38" s="184"/>
      <c r="I38" s="137">
        <f>IF($AC$3="giáo dục thường xuyên",IFERROR(INDEX(heso_LOP_GDTX!$G$5:$G$14,MATCH('Mẫu THPT và GDTX'!B38,heso_LOP_GDTX!$A$5:$A$14,0))*SUM('Mẫu THPT và GDTX'!$C$13:$C$16)+INDEX(heso_LOP_GDTX!$L$5:$L$14,MATCH('Mẫu THPT và GDTX'!B38,heso_LOP_GDTX!$A$5:$A$14,0))*SUM('Mẫu THPT và GDTX'!$C$10:$C$12),""),IFERROR(INDEX(heso_LOP_thuong!$G$5:$G$19,MATCH('Mẫu THPT và GDTX'!B38,heso_LOP_thuong!$A$5:$A$19,0))*SUM('Mẫu THPT và GDTX'!$C$13:$C$16)+INDEX(heso_LOP_thuong!$L$5:$L$19,MATCH('Mẫu THPT và GDTX'!B38,heso_LOP_thuong!$A$5:$A$19,0))*SUM('Mẫu THPT và GDTX'!$C$10:$C$12),""))</f>
        <v>3</v>
      </c>
      <c r="J38" s="99">
        <f>IFERROR(INDEX(heso_LOPchuyen!$L$5:$L$19,MATCH('Mẫu THPT và GDTX'!B38,heso_LOPchuyen!$A$5:$A$19,0))*S17,"")</f>
        <v>0</v>
      </c>
      <c r="K38" s="98">
        <f>IF(C38="",0,IF(SUM(I38:J38)-C38&lt;0,C38-SUM(I38:J38),0))</f>
        <v>0</v>
      </c>
      <c r="L38" s="138">
        <f t="shared" si="2"/>
        <v>-1</v>
      </c>
      <c r="M38" s="414"/>
      <c r="N38" s="415"/>
      <c r="O38" s="105"/>
      <c r="P38" s="482" t="s">
        <v>294</v>
      </c>
      <c r="Q38" s="483"/>
      <c r="R38" s="484"/>
      <c r="S38" s="195">
        <v>3</v>
      </c>
      <c r="T38" s="196"/>
      <c r="U38" s="197">
        <v>3</v>
      </c>
      <c r="V38" s="198"/>
      <c r="W38" s="196"/>
      <c r="X38" s="197"/>
      <c r="Y38" s="197"/>
      <c r="Z38" s="199"/>
      <c r="AA38" s="141">
        <f>IF(S41&gt;0,2,"")</f>
        <v>2</v>
      </c>
      <c r="AB38" s="414"/>
      <c r="AC38" s="414"/>
      <c r="AD38" s="479"/>
      <c r="AE38" s="480"/>
      <c r="AF38" s="480"/>
      <c r="AG38" s="480"/>
      <c r="AH38" s="480"/>
      <c r="AI38" s="480"/>
      <c r="AJ38" s="480"/>
      <c r="AK38" s="480"/>
      <c r="AL38" s="480"/>
      <c r="AM38" s="481"/>
    </row>
    <row r="39" spans="2:39" ht="15.75" customHeight="1">
      <c r="B39" s="102" t="s">
        <v>392</v>
      </c>
      <c r="C39" s="180">
        <v>1</v>
      </c>
      <c r="D39" s="181"/>
      <c r="E39" s="182">
        <v>1</v>
      </c>
      <c r="F39" s="183"/>
      <c r="G39" s="180"/>
      <c r="H39" s="184"/>
      <c r="I39" s="137">
        <f>IF($AC$3="giáo dục thường xuyên",IFERROR(INDEX(heso_LOP_GDTX!$G$5:$G$14,MATCH("Công nghệ",heso_LOP_GDTX!$A$5:$A$14,0))*$C$14+INDEX(heso_LOP_GDTX!$L$5:$L$14,MATCH("Công nghệ",heso_LOP_GDTX!$A$5:$A$14,0))*SUM($C$10,$C$11),""),IFERROR(INDEX(heso_LOP_thuong!$G$5:$G$19,MATCH("Công nghệ",heso_LOP_thuong!$A$5:$A$19,0))*$C$14+INDEX(heso_LOP_thuong!$L$5:$L$19,MATCH("Công nghệ",heso_LOP_thuong!$A$5:$A$19,0))*SUM('Mẫu THPT và GDTX'!$C$10:$C$11),""))</f>
        <v>2</v>
      </c>
      <c r="J39" s="99"/>
      <c r="K39" s="98">
        <f t="shared" si="1"/>
        <v>0</v>
      </c>
      <c r="L39" s="138">
        <f t="shared" si="2"/>
        <v>-1</v>
      </c>
      <c r="M39" s="414"/>
      <c r="N39" s="415"/>
      <c r="O39" s="105"/>
      <c r="P39" s="482" t="s">
        <v>295</v>
      </c>
      <c r="Q39" s="483"/>
      <c r="R39" s="484"/>
      <c r="S39" s="195">
        <v>2</v>
      </c>
      <c r="T39" s="196"/>
      <c r="U39" s="197">
        <v>2</v>
      </c>
      <c r="V39" s="198"/>
      <c r="W39" s="196"/>
      <c r="X39" s="197"/>
      <c r="Y39" s="197"/>
      <c r="Z39" s="199"/>
      <c r="AA39" s="141">
        <f>IF(S41&gt;0,2,"")</f>
        <v>2</v>
      </c>
      <c r="AB39" s="414"/>
      <c r="AC39" s="414"/>
      <c r="AD39" s="479" t="s">
        <v>475</v>
      </c>
      <c r="AE39" s="480"/>
      <c r="AF39" s="480"/>
      <c r="AG39" s="480"/>
      <c r="AH39" s="480"/>
      <c r="AI39" s="480"/>
      <c r="AJ39" s="480"/>
      <c r="AK39" s="480"/>
      <c r="AL39" s="480"/>
      <c r="AM39" s="481"/>
    </row>
    <row r="40" spans="2:39" ht="15.75" customHeight="1">
      <c r="B40" s="102" t="s">
        <v>331</v>
      </c>
      <c r="C40" s="180"/>
      <c r="D40" s="181"/>
      <c r="E40" s="182"/>
      <c r="F40" s="183"/>
      <c r="G40" s="180"/>
      <c r="H40" s="184"/>
      <c r="I40" s="137">
        <f>IF($AC$3="giáo dục thường xuyên",IFERROR(INDEX(heso_LOP_GDTX!$G$5:$G$14,MATCH("Công nghệ",heso_LOP_GDTX!$A$5:$A$14,0))*$C$15+INDEX(heso_LOP_GDTX!$L$5:$L$14,MATCH("Công nghệ",heso_LOP_GDTX!$A$5:$A$14,0))*SUM($C$12),""),IFERROR(INDEX(heso_LOP_thuong!$G$5:$G$19,MATCH("Công nghệ",heso_LOP_thuong!$A$5:$A$19,0))*$C$15+INDEX(heso_LOP_thuong!$L$5:$L$19,MATCH("Công nghệ",heso_LOP_thuong!$A$5:$A$19,0))*SUM('Mẫu THPT và GDTX'!$C$12),""))</f>
        <v>0</v>
      </c>
      <c r="J40" s="99"/>
      <c r="K40" s="98">
        <f t="shared" si="1"/>
        <v>0</v>
      </c>
      <c r="L40" s="138">
        <f t="shared" si="2"/>
        <v>0</v>
      </c>
      <c r="M40" s="414"/>
      <c r="N40" s="415"/>
      <c r="O40" s="105"/>
      <c r="P40" s="485"/>
      <c r="Q40" s="486"/>
      <c r="R40" s="487"/>
      <c r="S40" s="200">
        <v>4</v>
      </c>
      <c r="T40" s="201">
        <v>1</v>
      </c>
      <c r="U40" s="202">
        <v>3</v>
      </c>
      <c r="V40" s="203"/>
      <c r="W40" s="201"/>
      <c r="X40" s="202">
        <v>1</v>
      </c>
      <c r="Y40" s="202">
        <v>3</v>
      </c>
      <c r="Z40" s="204"/>
      <c r="AA40" s="142"/>
      <c r="AB40" s="416"/>
      <c r="AC40" s="416"/>
      <c r="AD40" s="479"/>
      <c r="AE40" s="480"/>
      <c r="AF40" s="480"/>
      <c r="AG40" s="480"/>
      <c r="AH40" s="480"/>
      <c r="AI40" s="480"/>
      <c r="AJ40" s="480"/>
      <c r="AK40" s="480"/>
      <c r="AL40" s="480"/>
      <c r="AM40" s="481"/>
    </row>
    <row r="41" spans="2:39" ht="15.75" customHeight="1" thickBot="1">
      <c r="B41" s="102" t="s">
        <v>332</v>
      </c>
      <c r="C41" s="180"/>
      <c r="D41" s="181"/>
      <c r="E41" s="182"/>
      <c r="F41" s="183"/>
      <c r="G41" s="180"/>
      <c r="H41" s="184"/>
      <c r="I41" s="137">
        <f>IF($AC$3="giáo dục thường xuyên",IFERROR(INDEX(heso_LOP_GDTX!$G$5:$G$14,MATCH("Công nghệ",heso_LOP_GDTX!$A$5:$A$14,0))*SUM($C$16,$C$13),""),IFERROR(INDEX(heso_LOP_thuong!$G$5:$G$19,MATCH("Công nghệ",heso_LOP_thuong!$A$5:$A$19,0))*SUM($C$16,$C$13),""))</f>
        <v>0</v>
      </c>
      <c r="J41" s="99"/>
      <c r="K41" s="98">
        <f t="shared" si="1"/>
        <v>0</v>
      </c>
      <c r="L41" s="138">
        <f t="shared" si="2"/>
        <v>0</v>
      </c>
      <c r="M41" s="414"/>
      <c r="N41" s="415"/>
      <c r="O41" s="105"/>
      <c r="P41" s="460" t="s">
        <v>376</v>
      </c>
      <c r="Q41" s="413"/>
      <c r="R41" s="461"/>
      <c r="S41" s="143">
        <f>SUM(S30:S40)</f>
        <v>15</v>
      </c>
      <c r="T41" s="144">
        <f t="shared" ref="T41:AC41" si="3">SUM(T30:T40)</f>
        <v>7</v>
      </c>
      <c r="U41" s="145">
        <f t="shared" si="3"/>
        <v>8</v>
      </c>
      <c r="V41" s="146">
        <f t="shared" si="3"/>
        <v>0</v>
      </c>
      <c r="W41" s="144">
        <f t="shared" si="3"/>
        <v>0</v>
      </c>
      <c r="X41" s="145">
        <f t="shared" si="3"/>
        <v>1</v>
      </c>
      <c r="Y41" s="145">
        <f t="shared" si="3"/>
        <v>6</v>
      </c>
      <c r="Z41" s="147">
        <f t="shared" si="3"/>
        <v>0</v>
      </c>
      <c r="AA41" s="148">
        <f t="shared" si="3"/>
        <v>8</v>
      </c>
      <c r="AB41" s="413">
        <f t="shared" si="3"/>
        <v>0</v>
      </c>
      <c r="AC41" s="413">
        <f t="shared" si="3"/>
        <v>0</v>
      </c>
      <c r="AD41" s="218"/>
      <c r="AE41" s="219"/>
      <c r="AF41" s="219"/>
      <c r="AG41" s="219"/>
      <c r="AH41" s="219"/>
      <c r="AI41" s="219"/>
      <c r="AJ41" s="219"/>
      <c r="AK41" s="219"/>
      <c r="AL41" s="219"/>
      <c r="AM41" s="220"/>
    </row>
    <row r="42" spans="2:39" ht="15.75" customHeight="1">
      <c r="B42" s="102" t="s">
        <v>333</v>
      </c>
      <c r="C42" s="180">
        <v>5</v>
      </c>
      <c r="D42" s="181"/>
      <c r="E42" s="182">
        <v>5</v>
      </c>
      <c r="F42" s="183"/>
      <c r="G42" s="180"/>
      <c r="H42" s="184"/>
      <c r="I42" s="137">
        <f>IF($AC$3="giáo dục thường xuyên",IFERROR(INDEX(heso_LOP_GDTX!$G$5:$G$14,MATCH('Mẫu THPT và GDTX'!B42,heso_LOP_GDTX!$A$5:$A$14,0))*SUM('Mẫu THPT và GDTX'!$C$13:$C$16)+INDEX(heso_LOP_GDTX!$L$5:$L$14,MATCH('Mẫu THPT và GDTX'!B42,heso_LOP_GDTX!$A$5:$A$14,0))*SUM('Mẫu THPT và GDTX'!$C$10:$C$12),""),IFERROR(INDEX(heso_LOP_thuong!$G$5:$G$19,MATCH('Mẫu THPT và GDTX'!B42,heso_LOP_thuong!$A$5:$A$19,0))*SUM('Mẫu THPT và GDTX'!$C$13:$C$16)+INDEX(heso_LOP_thuong!$L$5:$L$19,MATCH('Mẫu THPT và GDTX'!B42,heso_LOP_thuong!$A$5:$A$19,0))*SUM('Mẫu THPT và GDTX'!$C$10:$C$12),""))</f>
        <v>3</v>
      </c>
      <c r="J42" s="99"/>
      <c r="K42" s="98">
        <f t="shared" si="1"/>
        <v>2</v>
      </c>
      <c r="L42" s="138">
        <f t="shared" si="2"/>
        <v>0</v>
      </c>
      <c r="M42" s="414"/>
      <c r="N42" s="415"/>
      <c r="O42" s="105"/>
      <c r="P42" s="462"/>
      <c r="Q42" s="462"/>
      <c r="R42" s="462"/>
      <c r="S42" s="103"/>
      <c r="T42" s="103"/>
      <c r="U42" s="103"/>
      <c r="V42" s="103"/>
      <c r="W42" s="103"/>
      <c r="X42" s="103"/>
      <c r="Y42" s="103"/>
      <c r="Z42" s="103"/>
      <c r="AA42" s="18"/>
      <c r="AB42" s="103"/>
      <c r="AC42" s="103"/>
      <c r="AF42" s="103"/>
    </row>
    <row r="43" spans="2:39" ht="15.75" customHeight="1">
      <c r="B43" s="102" t="s">
        <v>345</v>
      </c>
      <c r="C43" s="180"/>
      <c r="D43" s="181"/>
      <c r="E43" s="182"/>
      <c r="F43" s="183"/>
      <c r="G43" s="180"/>
      <c r="H43" s="184"/>
      <c r="I43" s="137">
        <f>IF($AC$3="giáo dục thường xuyên",IFERROR(INDEX(heso_LOP_GDTX!$G$5:$G$14,MATCH('Mẫu THPT và GDTX'!B43,heso_LOP_GDTX!$A$5:$A$14,0))*SUM('Mẫu THPT và GDTX'!$C$13:$C$16)+INDEX(heso_LOP_GDTX!$L$5:$L$14,MATCH('Mẫu THPT và GDTX'!B43,heso_LOP_GDTX!$A$5:$A$14,0))*SUM('Mẫu THPT và GDTX'!$C$10:$C$12),""),IFERROR(INDEX(heso_LOP_thuong!$G$5:$G$19,MATCH('Mẫu THPT và GDTX'!B43,heso_LOP_thuong!$A$5:$A$19,0))*SUM('Mẫu THPT và GDTX'!$C$13:$C$16)+INDEX(heso_LOP_thuong!$L$5:$L$19,MATCH('Mẫu THPT và GDTX'!B43,heso_LOP_thuong!$A$5:$A$19,0))*SUM('Mẫu THPT và GDTX'!$C$10:$C$12),""))</f>
        <v>1.5</v>
      </c>
      <c r="J43" s="99"/>
      <c r="K43" s="98">
        <f t="shared" si="1"/>
        <v>0</v>
      </c>
      <c r="L43" s="138">
        <f t="shared" si="2"/>
        <v>0</v>
      </c>
      <c r="M43" s="414"/>
      <c r="N43" s="415"/>
      <c r="O43" s="105"/>
      <c r="P43" s="80" t="s">
        <v>471</v>
      </c>
      <c r="AF43" s="103"/>
      <c r="AH43" s="207" t="s">
        <v>775</v>
      </c>
      <c r="AI43" s="206"/>
      <c r="AJ43" s="206"/>
      <c r="AK43" s="206"/>
      <c r="AL43" s="206"/>
    </row>
    <row r="44" spans="2:39" ht="15.75" customHeight="1">
      <c r="B44" s="102" t="s">
        <v>334</v>
      </c>
      <c r="C44" s="180">
        <v>2</v>
      </c>
      <c r="D44" s="181"/>
      <c r="E44" s="182">
        <v>2</v>
      </c>
      <c r="F44" s="183"/>
      <c r="G44" s="180"/>
      <c r="H44" s="184"/>
      <c r="I44" s="137">
        <f>IF($AC$3="giáo dục thường xuyên",IFERROR(INDEX(heso_LOP_GDTX!$G$5:$G$14,MATCH('Mẫu THPT và GDTX'!B44,heso_LOP_GDTX!$A$5:$A$14,0))*SUM('Mẫu THPT và GDTX'!$C$13:$C$16)+INDEX(heso_LOP_GDTX!$L$5:$L$14,MATCH('Mẫu THPT và GDTX'!B44,heso_LOP_GDTX!$A$5:$A$14,0))*SUM('Mẫu THPT và GDTX'!$C$10:$C$12),""),IFERROR(INDEX(heso_LOP_thuong!$G$5:$G$19,MATCH('Mẫu THPT và GDTX'!B44,heso_LOP_thuong!$A$5:$A$19,0))*SUM('Mẫu THPT và GDTX'!$C$13:$C$16)+INDEX(heso_LOP_thuong!$L$5:$L$19,MATCH('Mẫu THPT và GDTX'!B44,heso_LOP_thuong!$A$5:$A$19,0))*SUM('Mẫu THPT và GDTX'!$C$10:$C$12),""))</f>
        <v>2.5</v>
      </c>
      <c r="J44" s="99">
        <f>IFERROR(INDEX(heso_LOPchuyen!$L$5:$L$19,MATCH('Mẫu THPT và GDTX'!B44,heso_LOPchuyen!$A$5:$A$19,0))*U17,"")</f>
        <v>0</v>
      </c>
      <c r="K44" s="98">
        <f t="shared" si="1"/>
        <v>0</v>
      </c>
      <c r="L44" s="138">
        <f t="shared" si="2"/>
        <v>-0.5</v>
      </c>
      <c r="M44" s="414"/>
      <c r="N44" s="415"/>
      <c r="O44" s="105"/>
      <c r="P44" s="208"/>
      <c r="Q44" s="208"/>
      <c r="R44" s="208"/>
      <c r="S44" s="208"/>
      <c r="T44" s="208"/>
      <c r="U44" s="208"/>
      <c r="V44" s="208"/>
      <c r="W44" s="208"/>
      <c r="X44" s="208"/>
      <c r="Y44" s="208"/>
      <c r="Z44" s="208"/>
      <c r="AA44" s="208"/>
      <c r="AB44" s="208"/>
      <c r="AC44" s="208"/>
      <c r="AD44" s="208"/>
      <c r="AH44" s="80" t="s">
        <v>393</v>
      </c>
    </row>
    <row r="45" spans="2:39" ht="15.75" customHeight="1">
      <c r="B45" s="102" t="s">
        <v>335</v>
      </c>
      <c r="C45" s="180"/>
      <c r="D45" s="181"/>
      <c r="E45" s="182"/>
      <c r="F45" s="183"/>
      <c r="G45" s="180"/>
      <c r="H45" s="184"/>
      <c r="I45" s="458">
        <f>IF(AB4&gt;0,1,"")</f>
        <v>1</v>
      </c>
      <c r="J45" s="459"/>
      <c r="K45" s="98">
        <f t="shared" si="1"/>
        <v>0</v>
      </c>
      <c r="L45" s="138">
        <f t="shared" si="2"/>
        <v>0</v>
      </c>
      <c r="M45" s="414"/>
      <c r="N45" s="415"/>
      <c r="O45" s="105"/>
      <c r="P45" s="208"/>
      <c r="Q45" s="208"/>
      <c r="R45" s="208"/>
      <c r="S45" s="208"/>
      <c r="T45" s="208"/>
      <c r="U45" s="208"/>
      <c r="V45" s="208"/>
      <c r="W45" s="208"/>
      <c r="X45" s="208"/>
      <c r="Y45" s="208"/>
      <c r="Z45" s="208"/>
      <c r="AA45" s="208"/>
      <c r="AB45" s="208"/>
      <c r="AC45" s="208"/>
      <c r="AD45" s="208"/>
      <c r="AE45" s="206"/>
      <c r="AF45" s="206"/>
      <c r="AG45" s="206"/>
      <c r="AH45" s="206"/>
      <c r="AI45" s="206"/>
      <c r="AJ45" s="206"/>
      <c r="AK45" s="206"/>
      <c r="AL45" s="206"/>
      <c r="AM45" s="206"/>
    </row>
    <row r="46" spans="2:39" ht="15.75" customHeight="1">
      <c r="B46" s="102" t="s">
        <v>346</v>
      </c>
      <c r="C46" s="180"/>
      <c r="D46" s="181"/>
      <c r="E46" s="182"/>
      <c r="F46" s="183"/>
      <c r="G46" s="180"/>
      <c r="H46" s="184"/>
      <c r="I46" s="137">
        <f>IF($AC$3="giáo dục thường xuyên",IFERROR(INDEX(heso_LOP_GDTX!$G$5:$G$14,MATCH('Mẫu THPT và GDTX'!B46,heso_LOP_GDTX!$A$5:$A$14,0))*SUM('Mẫu THPT và GDTX'!$C$13:$C$16)+INDEX(heso_LOP_GDTX!$L$5:$L$14,MATCH('Mẫu THPT và GDTX'!B46,heso_LOP_GDTX!$A$5:$A$14,0))*SUM('Mẫu THPT và GDTX'!$C$10:$C$12),""),IFERROR(INDEX(heso_LOP_thuong!$G$5:$G$19,MATCH('Mẫu THPT và GDTX'!B46,heso_LOP_thuong!$A$5:$A$19,0))*SUM('Mẫu THPT và GDTX'!$C$13:$C$16)+INDEX(heso_LOP_thuong!$L$5:$L$19,MATCH('Mẫu THPT và GDTX'!B46,heso_LOP_thuong!$A$5:$A$19,0))*SUM('Mẫu THPT và GDTX'!$C$10:$C$12),""))</f>
        <v>0</v>
      </c>
      <c r="J46" s="99"/>
      <c r="K46" s="98">
        <f t="shared" si="1"/>
        <v>0</v>
      </c>
      <c r="L46" s="138">
        <f t="shared" si="2"/>
        <v>0</v>
      </c>
      <c r="M46" s="414"/>
      <c r="N46" s="415"/>
      <c r="O46" s="106"/>
      <c r="P46" s="208"/>
      <c r="Q46" s="208"/>
      <c r="R46" s="208"/>
      <c r="S46" s="208"/>
      <c r="T46" s="208"/>
      <c r="U46" s="208"/>
      <c r="V46" s="208"/>
      <c r="W46" s="208"/>
      <c r="X46" s="208"/>
      <c r="Y46" s="208"/>
      <c r="Z46" s="208"/>
      <c r="AA46" s="208"/>
      <c r="AB46" s="208"/>
      <c r="AC46" s="208"/>
      <c r="AD46" s="208"/>
      <c r="AE46" s="206"/>
      <c r="AF46" s="206"/>
      <c r="AG46" s="206"/>
      <c r="AH46" s="206"/>
      <c r="AI46" s="206"/>
      <c r="AJ46" s="206"/>
      <c r="AK46" s="206"/>
      <c r="AL46" s="206"/>
      <c r="AM46" s="206"/>
    </row>
    <row r="47" spans="2:39" ht="15.75" customHeight="1">
      <c r="B47" s="102" t="s">
        <v>347</v>
      </c>
      <c r="C47" s="180"/>
      <c r="D47" s="181"/>
      <c r="E47" s="182"/>
      <c r="F47" s="183"/>
      <c r="G47" s="180"/>
      <c r="H47" s="184"/>
      <c r="I47" s="137">
        <f>IF($AC$3="giáo dục thường xuyên",IFERROR(INDEX(heso_LOP_GDTX!$G$5:$G$14,MATCH('Mẫu THPT và GDTX'!B47,heso_LOP_GDTX!$A$5:$A$14,0))*SUM('Mẫu THPT và GDTX'!$C$13:$C$16)+INDEX(heso_LOP_GDTX!$L$5:$L$14,MATCH('Mẫu THPT và GDTX'!B47,heso_LOP_GDTX!$A$5:$A$14,0))*SUM('Mẫu THPT và GDTX'!$C$10:$C$12),""),IFERROR(INDEX(heso_LOP_thuong!$G$5:$G$19,MATCH('Mẫu THPT và GDTX'!B47,heso_LOP_thuong!$A$5:$A$19,0))*SUM('Mẫu THPT và GDTX'!$C$13:$C$16)+INDEX(heso_LOP_thuong!$L$5:$L$19,MATCH('Mẫu THPT và GDTX'!B47,heso_LOP_thuong!$A$5:$A$19,0))*SUM('Mẫu THPT và GDTX'!$C$10:$C$12),""))</f>
        <v>0</v>
      </c>
      <c r="J47" s="99"/>
      <c r="K47" s="98">
        <f t="shared" si="1"/>
        <v>0</v>
      </c>
      <c r="L47" s="138">
        <f t="shared" si="2"/>
        <v>0</v>
      </c>
      <c r="M47" s="414"/>
      <c r="N47" s="415"/>
      <c r="O47" s="106"/>
      <c r="P47" s="208"/>
      <c r="Q47" s="208"/>
      <c r="R47" s="208"/>
      <c r="S47" s="208"/>
      <c r="T47" s="208"/>
      <c r="U47" s="208"/>
      <c r="V47" s="208"/>
      <c r="W47" s="208"/>
      <c r="X47" s="208"/>
      <c r="Y47" s="208"/>
      <c r="Z47" s="208"/>
      <c r="AA47" s="208"/>
      <c r="AB47" s="208"/>
      <c r="AC47" s="208"/>
      <c r="AD47" s="208"/>
      <c r="AE47" s="206"/>
      <c r="AF47" s="206"/>
      <c r="AG47" s="206"/>
      <c r="AH47" s="206"/>
      <c r="AI47" s="206"/>
      <c r="AJ47" s="206"/>
      <c r="AK47" s="206"/>
      <c r="AL47" s="206"/>
      <c r="AM47" s="206"/>
    </row>
    <row r="48" spans="2:39" ht="15.75" customHeight="1">
      <c r="B48" s="205"/>
      <c r="C48" s="185"/>
      <c r="D48" s="186"/>
      <c r="E48" s="187"/>
      <c r="F48" s="188"/>
      <c r="G48" s="185"/>
      <c r="H48" s="189"/>
      <c r="I48" s="151" t="str">
        <f>IF($AC$3="giáo dục thường xuyên",IFERROR(INDEX(heso_LOP_GDTX!$G$5:$G$14,MATCH('Mẫu THPT và GDTX'!B48,heso_LOP_GDTX!$A$5:$A$14,0))*SUM('Mẫu THPT và GDTX'!$C$13:$C$16)+INDEX(heso_LOP_GDTX!$L$5:$L$14,MATCH('Mẫu THPT và GDTX'!B48,heso_LOP_GDTX!$A$5:$A$14,0))*SUM('Mẫu THPT và GDTX'!$C$10:$C$12),""),IFERROR(INDEX(heso_LOP_thuong!$G$5:$G$19,MATCH('Mẫu THPT và GDTX'!B48,heso_LOP_thuong!$A$5:$A$19,0))*SUM('Mẫu THPT và GDTX'!$C$13:$C$16)+INDEX(heso_LOP_thuong!$L$5:$L$19,MATCH('Mẫu THPT và GDTX'!B48,heso_LOP_thuong!$A$5:$A$19,0))*SUM('Mẫu THPT và GDTX'!$C$10:$C$12),""))</f>
        <v/>
      </c>
      <c r="J48" s="150"/>
      <c r="K48" s="149">
        <f t="shared" si="1"/>
        <v>0</v>
      </c>
      <c r="L48" s="152">
        <f t="shared" si="2"/>
        <v>0</v>
      </c>
      <c r="M48" s="416"/>
      <c r="N48" s="417"/>
      <c r="O48" s="105"/>
      <c r="P48" s="208"/>
      <c r="Q48" s="208"/>
      <c r="R48" s="208"/>
      <c r="S48" s="208"/>
      <c r="T48" s="208"/>
      <c r="U48" s="208"/>
      <c r="V48" s="208"/>
      <c r="W48" s="208"/>
      <c r="X48" s="208"/>
      <c r="Y48" s="208"/>
      <c r="Z48" s="208"/>
      <c r="AA48" s="208"/>
      <c r="AB48" s="208"/>
      <c r="AC48" s="208"/>
      <c r="AD48" s="208"/>
      <c r="AE48" s="206"/>
      <c r="AF48" s="206"/>
      <c r="AG48" s="206"/>
      <c r="AH48" s="206"/>
      <c r="AI48" s="206"/>
      <c r="AJ48" s="206"/>
      <c r="AK48" s="206"/>
      <c r="AL48" s="206"/>
      <c r="AM48" s="206"/>
    </row>
    <row r="49" spans="2:39">
      <c r="B49" s="153" t="s">
        <v>376</v>
      </c>
      <c r="C49" s="143">
        <f t="shared" ref="C49:L49" si="4">SUM(C30:C48)</f>
        <v>36</v>
      </c>
      <c r="D49" s="144">
        <f t="shared" si="4"/>
        <v>0</v>
      </c>
      <c r="E49" s="145">
        <f t="shared" si="4"/>
        <v>30</v>
      </c>
      <c r="F49" s="146">
        <f t="shared" si="4"/>
        <v>6</v>
      </c>
      <c r="G49" s="143">
        <f t="shared" si="4"/>
        <v>0</v>
      </c>
      <c r="H49" s="154">
        <f t="shared" si="4"/>
        <v>0</v>
      </c>
      <c r="I49" s="155">
        <f t="shared" si="4"/>
        <v>43.75</v>
      </c>
      <c r="J49" s="146">
        <f t="shared" si="4"/>
        <v>0</v>
      </c>
      <c r="K49" s="144">
        <f t="shared" si="4"/>
        <v>4.75</v>
      </c>
      <c r="L49" s="156">
        <f t="shared" si="4"/>
        <v>-10</v>
      </c>
      <c r="M49" s="413">
        <f t="shared" ref="M49:N49" si="5">SUM(M30:M48)</f>
        <v>0</v>
      </c>
      <c r="N49" s="418">
        <f t="shared" si="5"/>
        <v>0</v>
      </c>
      <c r="O49" s="103"/>
      <c r="P49" s="208"/>
      <c r="Q49" s="208"/>
      <c r="R49" s="208"/>
      <c r="S49" s="208"/>
      <c r="T49" s="208"/>
      <c r="U49" s="208"/>
      <c r="V49" s="208"/>
      <c r="W49" s="208"/>
      <c r="X49" s="208"/>
      <c r="Y49" s="208"/>
      <c r="Z49" s="208"/>
      <c r="AA49" s="208"/>
      <c r="AB49" s="208"/>
      <c r="AC49" s="208"/>
      <c r="AD49" s="208"/>
      <c r="AE49" s="206"/>
      <c r="AF49" s="206"/>
      <c r="AG49" s="206"/>
      <c r="AH49" s="206"/>
      <c r="AI49" s="206"/>
      <c r="AJ49" s="206"/>
      <c r="AK49" s="206"/>
      <c r="AL49" s="206"/>
      <c r="AM49" s="206"/>
    </row>
  </sheetData>
  <sheetProtection password="CFEC" sheet="1" objects="1" scenarios="1"/>
  <mergeCells count="168">
    <mergeCell ref="AB40:AC40"/>
    <mergeCell ref="S28:S29"/>
    <mergeCell ref="T28:T29"/>
    <mergeCell ref="U28:U29"/>
    <mergeCell ref="V28:V29"/>
    <mergeCell ref="AA28:AA29"/>
    <mergeCell ref="AB28:AC29"/>
    <mergeCell ref="P30:R30"/>
    <mergeCell ref="P28:R29"/>
    <mergeCell ref="P31:R31"/>
    <mergeCell ref="P32:R32"/>
    <mergeCell ref="P33:R33"/>
    <mergeCell ref="P34:R34"/>
    <mergeCell ref="P35:R35"/>
    <mergeCell ref="AD37:AM38"/>
    <mergeCell ref="AD39:AM40"/>
    <mergeCell ref="P36:R36"/>
    <mergeCell ref="P37:R37"/>
    <mergeCell ref="P38:R38"/>
    <mergeCell ref="P39:R39"/>
    <mergeCell ref="P40:R40"/>
    <mergeCell ref="A8:A9"/>
    <mergeCell ref="B22:D22"/>
    <mergeCell ref="B23:D23"/>
    <mergeCell ref="E8:F8"/>
    <mergeCell ref="B19:D19"/>
    <mergeCell ref="AI8:AJ8"/>
    <mergeCell ref="AK8:AL8"/>
    <mergeCell ref="AA20:AC20"/>
    <mergeCell ref="AA21:AC21"/>
    <mergeCell ref="AA22:AC22"/>
    <mergeCell ref="AA23:AC23"/>
    <mergeCell ref="AA24:AC24"/>
    <mergeCell ref="AA19:AC19"/>
    <mergeCell ref="U19:W19"/>
    <mergeCell ref="U20:W20"/>
    <mergeCell ref="U21:W21"/>
    <mergeCell ref="U22:W22"/>
    <mergeCell ref="Z3:AB3"/>
    <mergeCell ref="AC3:AG3"/>
    <mergeCell ref="B25:D25"/>
    <mergeCell ref="B26:D26"/>
    <mergeCell ref="G8:H8"/>
    <mergeCell ref="I8:J8"/>
    <mergeCell ref="K8:L8"/>
    <mergeCell ref="M8:N8"/>
    <mergeCell ref="O8:P8"/>
    <mergeCell ref="Q8:R8"/>
    <mergeCell ref="U8:V8"/>
    <mergeCell ref="W8:X8"/>
    <mergeCell ref="Y8:Z8"/>
    <mergeCell ref="AA8:AB8"/>
    <mergeCell ref="AC8:AD8"/>
    <mergeCell ref="AE8:AF8"/>
    <mergeCell ref="S8:T8"/>
    <mergeCell ref="B3:D3"/>
    <mergeCell ref="B4:D4"/>
    <mergeCell ref="B5:D5"/>
    <mergeCell ref="AG8:AH8"/>
    <mergeCell ref="B20:D20"/>
    <mergeCell ref="B21:D21"/>
    <mergeCell ref="C8:D8"/>
    <mergeCell ref="M43:N43"/>
    <mergeCell ref="M44:N44"/>
    <mergeCell ref="M45:N45"/>
    <mergeCell ref="I45:J45"/>
    <mergeCell ref="P41:R41"/>
    <mergeCell ref="P42:R42"/>
    <mergeCell ref="O24:Q24"/>
    <mergeCell ref="B8:B9"/>
    <mergeCell ref="M41:N41"/>
    <mergeCell ref="M42:N42"/>
    <mergeCell ref="M30:N30"/>
    <mergeCell ref="M31:N31"/>
    <mergeCell ref="M32:N32"/>
    <mergeCell ref="K26:M26"/>
    <mergeCell ref="E22:J22"/>
    <mergeCell ref="E23:J23"/>
    <mergeCell ref="E24:J24"/>
    <mergeCell ref="E25:J25"/>
    <mergeCell ref="E26:J26"/>
    <mergeCell ref="B28:B29"/>
    <mergeCell ref="M28:N29"/>
    <mergeCell ref="B24:D24"/>
    <mergeCell ref="K24:M24"/>
    <mergeCell ref="E19:J19"/>
    <mergeCell ref="U24:W24"/>
    <mergeCell ref="U25:W25"/>
    <mergeCell ref="O25:Q25"/>
    <mergeCell ref="K22:M22"/>
    <mergeCell ref="K23:M23"/>
    <mergeCell ref="K25:M25"/>
    <mergeCell ref="U26:W26"/>
    <mergeCell ref="X19:Z19"/>
    <mergeCell ref="X20:Z20"/>
    <mergeCell ref="X21:Z21"/>
    <mergeCell ref="X22:Z22"/>
    <mergeCell ref="X23:Z23"/>
    <mergeCell ref="X24:Z24"/>
    <mergeCell ref="X25:Z25"/>
    <mergeCell ref="X26:Z26"/>
    <mergeCell ref="U23:W23"/>
    <mergeCell ref="O19:Q19"/>
    <mergeCell ref="O20:Q20"/>
    <mergeCell ref="O21:Q21"/>
    <mergeCell ref="O22:Q22"/>
    <mergeCell ref="O23:Q23"/>
    <mergeCell ref="K19:M19"/>
    <mergeCell ref="K20:M20"/>
    <mergeCell ref="K21:M21"/>
    <mergeCell ref="AA26:AC26"/>
    <mergeCell ref="AD19:AL19"/>
    <mergeCell ref="AD20:AL20"/>
    <mergeCell ref="AD21:AL21"/>
    <mergeCell ref="AD22:AL22"/>
    <mergeCell ref="AD23:AL23"/>
    <mergeCell ref="AD24:AL24"/>
    <mergeCell ref="AD25:AL25"/>
    <mergeCell ref="AD26:AL26"/>
    <mergeCell ref="AA25:AC25"/>
    <mergeCell ref="O5:P5"/>
    <mergeCell ref="Q5:R5"/>
    <mergeCell ref="E4:R4"/>
    <mergeCell ref="E3:R3"/>
    <mergeCell ref="C28:C29"/>
    <mergeCell ref="D28:F28"/>
    <mergeCell ref="G28:G29"/>
    <mergeCell ref="H28:H29"/>
    <mergeCell ref="I28:J28"/>
    <mergeCell ref="K28:L28"/>
    <mergeCell ref="E5:I5"/>
    <mergeCell ref="L5:N5"/>
    <mergeCell ref="J5:K5"/>
    <mergeCell ref="O26:Q26"/>
    <mergeCell ref="R19:T19"/>
    <mergeCell ref="R20:T20"/>
    <mergeCell ref="R21:T21"/>
    <mergeCell ref="R22:T22"/>
    <mergeCell ref="R23:T23"/>
    <mergeCell ref="R24:T24"/>
    <mergeCell ref="R25:T25"/>
    <mergeCell ref="R26:T26"/>
    <mergeCell ref="E20:J20"/>
    <mergeCell ref="E21:J21"/>
    <mergeCell ref="B1:AI1"/>
    <mergeCell ref="AB30:AC30"/>
    <mergeCell ref="AB41:AC41"/>
    <mergeCell ref="M46:N46"/>
    <mergeCell ref="M47:N47"/>
    <mergeCell ref="M48:N48"/>
    <mergeCell ref="M49:N49"/>
    <mergeCell ref="AB31:AC31"/>
    <mergeCell ref="AB32:AC32"/>
    <mergeCell ref="AB33:AC33"/>
    <mergeCell ref="AB34:AC34"/>
    <mergeCell ref="AB35:AC35"/>
    <mergeCell ref="AB36:AC36"/>
    <mergeCell ref="AB37:AC37"/>
    <mergeCell ref="AB38:AC38"/>
    <mergeCell ref="AB39:AC39"/>
    <mergeCell ref="M33:N33"/>
    <mergeCell ref="M34:N34"/>
    <mergeCell ref="M35:N35"/>
    <mergeCell ref="M36:N36"/>
    <mergeCell ref="M37:N37"/>
    <mergeCell ref="M38:N38"/>
    <mergeCell ref="M39:N39"/>
    <mergeCell ref="M40:N40"/>
  </mergeCells>
  <conditionalFormatting sqref="M8:AL17">
    <cfRule type="expression" dxfId="5" priority="6">
      <formula>OR($AC$3="trường thường",$AC$3="giáo dục thường xuyên")</formula>
    </cfRule>
  </conditionalFormatting>
  <conditionalFormatting sqref="B41:M41 B46:M47">
    <cfRule type="expression" dxfId="4" priority="2">
      <formula>($L$5="THPT")</formula>
    </cfRule>
  </conditionalFormatting>
  <conditionalFormatting sqref="B13:AL16">
    <cfRule type="expression" dxfId="3" priority="4">
      <formula>($L$5="THPT")</formula>
    </cfRule>
  </conditionalFormatting>
  <conditionalFormatting sqref="C17:AL17">
    <cfRule type="cellIs" dxfId="2" priority="3" operator="equal">
      <formula>0</formula>
    </cfRule>
  </conditionalFormatting>
  <conditionalFormatting sqref="S41:AC41 C30:N49">
    <cfRule type="cellIs" dxfId="1" priority="5" operator="equal">
      <formula>0</formula>
    </cfRule>
  </conditionalFormatting>
  <conditionalFormatting sqref="S41:V41">
    <cfRule type="cellIs" dxfId="0" priority="1" operator="equal">
      <formula>0</formula>
    </cfRule>
  </conditionalFormatting>
  <dataValidations count="9">
    <dataValidation type="list" allowBlank="1" showInputMessage="1" showErrorMessage="1" sqref="L5">
      <formula1>"THPT,THCS-THPT"</formula1>
    </dataValidation>
    <dataValidation type="list" allowBlank="1" showInputMessage="1" showErrorMessage="1" sqref="Q5">
      <formula1>"1 buổi,2 buổi"</formula1>
    </dataValidation>
    <dataValidation type="list" allowBlank="1" showInputMessage="1" showErrorMessage="1" sqref="R20:R26">
      <formula1>"Trung cấp,Cao đẳng,Đại học,Thác sĩ,Tiến sĩ"</formula1>
    </dataValidation>
    <dataValidation type="list" allowBlank="1" showInputMessage="1" showErrorMessage="1" sqref="U20:U26">
      <formula1>"Trung cấp,Cao cấp,Cử nhân,chưa có"</formula1>
    </dataValidation>
    <dataValidation type="list" allowBlank="1" showInputMessage="1" showErrorMessage="1" sqref="X20:X26">
      <formula1>"có chứng chỉ QLGD,chưa có chứng chỉ QLGD"</formula1>
    </dataValidation>
    <dataValidation type="whole" allowBlank="1" showInputMessage="1" showErrorMessage="1" sqref="C10:AL16">
      <formula1>0</formula1>
      <formula2>10000</formula2>
    </dataValidation>
    <dataValidation type="list" allowBlank="1" showInputMessage="1" showErrorMessage="1" sqref="N20:N26">
      <formula1>"x"</formula1>
    </dataValidation>
    <dataValidation type="whole" allowBlank="1" showInputMessage="1" showErrorMessage="1" sqref="S30:Z40 M30:N48">
      <formula1>0</formula1>
      <formula2>100</formula2>
    </dataValidation>
    <dataValidation type="whole" allowBlank="1" showInputMessage="1" showErrorMessage="1" sqref="AB30:AC40">
      <formula1>1</formula1>
      <formula2>10</formula2>
    </dataValidation>
  </dataValidations>
  <pageMargins left="0.44" right="0.28999999999999998" top="0.4" bottom="0.31" header="0.26" footer="0.26"/>
  <pageSetup paperSize="8" orientation="landscape"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dsTruong!$B$2:$B$141</xm:f>
          </x14:formula1>
          <xm:sqref>E3</xm:sqref>
        </x14:dataValidation>
      </x14:dataValidations>
    </ex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sheetPr>
  <dimension ref="A1:Q185"/>
  <sheetViews>
    <sheetView tabSelected="1" topLeftCell="A153" zoomScale="120" zoomScaleNormal="120" workbookViewId="0">
      <selection activeCell="P68" sqref="P68"/>
    </sheetView>
  </sheetViews>
  <sheetFormatPr defaultColWidth="8.5" defaultRowHeight="15.75"/>
  <cols>
    <col min="1" max="1" width="3.25" style="232" customWidth="1"/>
    <col min="2" max="2" width="18.125" style="230" customWidth="1"/>
    <col min="3" max="3" width="4.125" style="230" customWidth="1"/>
    <col min="4" max="4" width="3" style="230" customWidth="1"/>
    <col min="5" max="5" width="5.125" style="407" customWidth="1"/>
    <col min="6" max="6" width="6.5" style="230" customWidth="1"/>
    <col min="7" max="7" width="5.375" style="230" customWidth="1"/>
    <col min="8" max="8" width="8.25" style="230" customWidth="1"/>
    <col min="9" max="9" width="5.25" style="230" customWidth="1"/>
    <col min="10" max="10" width="5.625" style="230" customWidth="1"/>
    <col min="11" max="11" width="6.625" style="230" customWidth="1"/>
    <col min="12" max="12" width="8.375" style="230" customWidth="1"/>
    <col min="13" max="13" width="8.25" style="381" customWidth="1"/>
    <col min="14" max="14" width="7.375" style="381" customWidth="1"/>
    <col min="15" max="15" width="9.5" style="381" customWidth="1"/>
    <col min="16" max="16" width="31.75" style="230" customWidth="1"/>
    <col min="17" max="17" width="13.5" style="230" customWidth="1"/>
    <col min="18" max="258" width="8.5" style="230"/>
    <col min="259" max="259" width="3.25" style="230" customWidth="1"/>
    <col min="260" max="260" width="18.875" style="230" customWidth="1"/>
    <col min="261" max="261" width="4.375" style="230" customWidth="1"/>
    <col min="262" max="262" width="6.5" style="230" customWidth="1"/>
    <col min="263" max="263" width="5.375" style="230" customWidth="1"/>
    <col min="264" max="264" width="10.25" style="230" customWidth="1"/>
    <col min="265" max="265" width="4.5" style="230" customWidth="1"/>
    <col min="266" max="266" width="6.5" style="230" customWidth="1"/>
    <col min="267" max="267" width="7.375" style="230" customWidth="1"/>
    <col min="268" max="268" width="10.125" style="230" customWidth="1"/>
    <col min="269" max="269" width="10.375" style="230" customWidth="1"/>
    <col min="270" max="270" width="8.875" style="230" customWidth="1"/>
    <col min="271" max="271" width="10.5" style="230" customWidth="1"/>
    <col min="272" max="272" width="12.375" style="230" customWidth="1"/>
    <col min="273" max="273" width="18.625" style="230" customWidth="1"/>
    <col min="274" max="514" width="8.5" style="230"/>
    <col min="515" max="515" width="3.25" style="230" customWidth="1"/>
    <col min="516" max="516" width="18.875" style="230" customWidth="1"/>
    <col min="517" max="517" width="4.375" style="230" customWidth="1"/>
    <col min="518" max="518" width="6.5" style="230" customWidth="1"/>
    <col min="519" max="519" width="5.375" style="230" customWidth="1"/>
    <col min="520" max="520" width="10.25" style="230" customWidth="1"/>
    <col min="521" max="521" width="4.5" style="230" customWidth="1"/>
    <col min="522" max="522" width="6.5" style="230" customWidth="1"/>
    <col min="523" max="523" width="7.375" style="230" customWidth="1"/>
    <col min="524" max="524" width="10.125" style="230" customWidth="1"/>
    <col min="525" max="525" width="10.375" style="230" customWidth="1"/>
    <col min="526" max="526" width="8.875" style="230" customWidth="1"/>
    <col min="527" max="527" width="10.5" style="230" customWidth="1"/>
    <col min="528" max="528" width="12.375" style="230" customWidth="1"/>
    <col min="529" max="529" width="18.625" style="230" customWidth="1"/>
    <col min="530" max="770" width="8.5" style="230"/>
    <col min="771" max="771" width="3.25" style="230" customWidth="1"/>
    <col min="772" max="772" width="18.875" style="230" customWidth="1"/>
    <col min="773" max="773" width="4.375" style="230" customWidth="1"/>
    <col min="774" max="774" width="6.5" style="230" customWidth="1"/>
    <col min="775" max="775" width="5.375" style="230" customWidth="1"/>
    <col min="776" max="776" width="10.25" style="230" customWidth="1"/>
    <col min="777" max="777" width="4.5" style="230" customWidth="1"/>
    <col min="778" max="778" width="6.5" style="230" customWidth="1"/>
    <col min="779" max="779" width="7.375" style="230" customWidth="1"/>
    <col min="780" max="780" width="10.125" style="230" customWidth="1"/>
    <col min="781" max="781" width="10.375" style="230" customWidth="1"/>
    <col min="782" max="782" width="8.875" style="230" customWidth="1"/>
    <col min="783" max="783" width="10.5" style="230" customWidth="1"/>
    <col min="784" max="784" width="12.375" style="230" customWidth="1"/>
    <col min="785" max="785" width="18.625" style="230" customWidth="1"/>
    <col min="786" max="1026" width="8.5" style="230"/>
    <col min="1027" max="1027" width="3.25" style="230" customWidth="1"/>
    <col min="1028" max="1028" width="18.875" style="230" customWidth="1"/>
    <col min="1029" max="1029" width="4.375" style="230" customWidth="1"/>
    <col min="1030" max="1030" width="6.5" style="230" customWidth="1"/>
    <col min="1031" max="1031" width="5.375" style="230" customWidth="1"/>
    <col min="1032" max="1032" width="10.25" style="230" customWidth="1"/>
    <col min="1033" max="1033" width="4.5" style="230" customWidth="1"/>
    <col min="1034" max="1034" width="6.5" style="230" customWidth="1"/>
    <col min="1035" max="1035" width="7.375" style="230" customWidth="1"/>
    <col min="1036" max="1036" width="10.125" style="230" customWidth="1"/>
    <col min="1037" max="1037" width="10.375" style="230" customWidth="1"/>
    <col min="1038" max="1038" width="8.875" style="230" customWidth="1"/>
    <col min="1039" max="1039" width="10.5" style="230" customWidth="1"/>
    <col min="1040" max="1040" width="12.375" style="230" customWidth="1"/>
    <col min="1041" max="1041" width="18.625" style="230" customWidth="1"/>
    <col min="1042" max="1282" width="8.5" style="230"/>
    <col min="1283" max="1283" width="3.25" style="230" customWidth="1"/>
    <col min="1284" max="1284" width="18.875" style="230" customWidth="1"/>
    <col min="1285" max="1285" width="4.375" style="230" customWidth="1"/>
    <col min="1286" max="1286" width="6.5" style="230" customWidth="1"/>
    <col min="1287" max="1287" width="5.375" style="230" customWidth="1"/>
    <col min="1288" max="1288" width="10.25" style="230" customWidth="1"/>
    <col min="1289" max="1289" width="4.5" style="230" customWidth="1"/>
    <col min="1290" max="1290" width="6.5" style="230" customWidth="1"/>
    <col min="1291" max="1291" width="7.375" style="230" customWidth="1"/>
    <col min="1292" max="1292" width="10.125" style="230" customWidth="1"/>
    <col min="1293" max="1293" width="10.375" style="230" customWidth="1"/>
    <col min="1294" max="1294" width="8.875" style="230" customWidth="1"/>
    <col min="1295" max="1295" width="10.5" style="230" customWidth="1"/>
    <col min="1296" max="1296" width="12.375" style="230" customWidth="1"/>
    <col min="1297" max="1297" width="18.625" style="230" customWidth="1"/>
    <col min="1298" max="1538" width="8.5" style="230"/>
    <col min="1539" max="1539" width="3.25" style="230" customWidth="1"/>
    <col min="1540" max="1540" width="18.875" style="230" customWidth="1"/>
    <col min="1541" max="1541" width="4.375" style="230" customWidth="1"/>
    <col min="1542" max="1542" width="6.5" style="230" customWidth="1"/>
    <col min="1543" max="1543" width="5.375" style="230" customWidth="1"/>
    <col min="1544" max="1544" width="10.25" style="230" customWidth="1"/>
    <col min="1545" max="1545" width="4.5" style="230" customWidth="1"/>
    <col min="1546" max="1546" width="6.5" style="230" customWidth="1"/>
    <col min="1547" max="1547" width="7.375" style="230" customWidth="1"/>
    <col min="1548" max="1548" width="10.125" style="230" customWidth="1"/>
    <col min="1549" max="1549" width="10.375" style="230" customWidth="1"/>
    <col min="1550" max="1550" width="8.875" style="230" customWidth="1"/>
    <col min="1551" max="1551" width="10.5" style="230" customWidth="1"/>
    <col min="1552" max="1552" width="12.375" style="230" customWidth="1"/>
    <col min="1553" max="1553" width="18.625" style="230" customWidth="1"/>
    <col min="1554" max="1794" width="8.5" style="230"/>
    <col min="1795" max="1795" width="3.25" style="230" customWidth="1"/>
    <col min="1796" max="1796" width="18.875" style="230" customWidth="1"/>
    <col min="1797" max="1797" width="4.375" style="230" customWidth="1"/>
    <col min="1798" max="1798" width="6.5" style="230" customWidth="1"/>
    <col min="1799" max="1799" width="5.375" style="230" customWidth="1"/>
    <col min="1800" max="1800" width="10.25" style="230" customWidth="1"/>
    <col min="1801" max="1801" width="4.5" style="230" customWidth="1"/>
    <col min="1802" max="1802" width="6.5" style="230" customWidth="1"/>
    <col min="1803" max="1803" width="7.375" style="230" customWidth="1"/>
    <col min="1804" max="1804" width="10.125" style="230" customWidth="1"/>
    <col min="1805" max="1805" width="10.375" style="230" customWidth="1"/>
    <col min="1806" max="1806" width="8.875" style="230" customWidth="1"/>
    <col min="1807" max="1807" width="10.5" style="230" customWidth="1"/>
    <col min="1808" max="1808" width="12.375" style="230" customWidth="1"/>
    <col min="1809" max="1809" width="18.625" style="230" customWidth="1"/>
    <col min="1810" max="2050" width="8.5" style="230"/>
    <col min="2051" max="2051" width="3.25" style="230" customWidth="1"/>
    <col min="2052" max="2052" width="18.875" style="230" customWidth="1"/>
    <col min="2053" max="2053" width="4.375" style="230" customWidth="1"/>
    <col min="2054" max="2054" width="6.5" style="230" customWidth="1"/>
    <col min="2055" max="2055" width="5.375" style="230" customWidth="1"/>
    <col min="2056" max="2056" width="10.25" style="230" customWidth="1"/>
    <col min="2057" max="2057" width="4.5" style="230" customWidth="1"/>
    <col min="2058" max="2058" width="6.5" style="230" customWidth="1"/>
    <col min="2059" max="2059" width="7.375" style="230" customWidth="1"/>
    <col min="2060" max="2060" width="10.125" style="230" customWidth="1"/>
    <col min="2061" max="2061" width="10.375" style="230" customWidth="1"/>
    <col min="2062" max="2062" width="8.875" style="230" customWidth="1"/>
    <col min="2063" max="2063" width="10.5" style="230" customWidth="1"/>
    <col min="2064" max="2064" width="12.375" style="230" customWidth="1"/>
    <col min="2065" max="2065" width="18.625" style="230" customWidth="1"/>
    <col min="2066" max="2306" width="8.5" style="230"/>
    <col min="2307" max="2307" width="3.25" style="230" customWidth="1"/>
    <col min="2308" max="2308" width="18.875" style="230" customWidth="1"/>
    <col min="2309" max="2309" width="4.375" style="230" customWidth="1"/>
    <col min="2310" max="2310" width="6.5" style="230" customWidth="1"/>
    <col min="2311" max="2311" width="5.375" style="230" customWidth="1"/>
    <col min="2312" max="2312" width="10.25" style="230" customWidth="1"/>
    <col min="2313" max="2313" width="4.5" style="230" customWidth="1"/>
    <col min="2314" max="2314" width="6.5" style="230" customWidth="1"/>
    <col min="2315" max="2315" width="7.375" style="230" customWidth="1"/>
    <col min="2316" max="2316" width="10.125" style="230" customWidth="1"/>
    <col min="2317" max="2317" width="10.375" style="230" customWidth="1"/>
    <col min="2318" max="2318" width="8.875" style="230" customWidth="1"/>
    <col min="2319" max="2319" width="10.5" style="230" customWidth="1"/>
    <col min="2320" max="2320" width="12.375" style="230" customWidth="1"/>
    <col min="2321" max="2321" width="18.625" style="230" customWidth="1"/>
    <col min="2322" max="2562" width="8.5" style="230"/>
    <col min="2563" max="2563" width="3.25" style="230" customWidth="1"/>
    <col min="2564" max="2564" width="18.875" style="230" customWidth="1"/>
    <col min="2565" max="2565" width="4.375" style="230" customWidth="1"/>
    <col min="2566" max="2566" width="6.5" style="230" customWidth="1"/>
    <col min="2567" max="2567" width="5.375" style="230" customWidth="1"/>
    <col min="2568" max="2568" width="10.25" style="230" customWidth="1"/>
    <col min="2569" max="2569" width="4.5" style="230" customWidth="1"/>
    <col min="2570" max="2570" width="6.5" style="230" customWidth="1"/>
    <col min="2571" max="2571" width="7.375" style="230" customWidth="1"/>
    <col min="2572" max="2572" width="10.125" style="230" customWidth="1"/>
    <col min="2573" max="2573" width="10.375" style="230" customWidth="1"/>
    <col min="2574" max="2574" width="8.875" style="230" customWidth="1"/>
    <col min="2575" max="2575" width="10.5" style="230" customWidth="1"/>
    <col min="2576" max="2576" width="12.375" style="230" customWidth="1"/>
    <col min="2577" max="2577" width="18.625" style="230" customWidth="1"/>
    <col min="2578" max="2818" width="8.5" style="230"/>
    <col min="2819" max="2819" width="3.25" style="230" customWidth="1"/>
    <col min="2820" max="2820" width="18.875" style="230" customWidth="1"/>
    <col min="2821" max="2821" width="4.375" style="230" customWidth="1"/>
    <col min="2822" max="2822" width="6.5" style="230" customWidth="1"/>
    <col min="2823" max="2823" width="5.375" style="230" customWidth="1"/>
    <col min="2824" max="2824" width="10.25" style="230" customWidth="1"/>
    <col min="2825" max="2825" width="4.5" style="230" customWidth="1"/>
    <col min="2826" max="2826" width="6.5" style="230" customWidth="1"/>
    <col min="2827" max="2827" width="7.375" style="230" customWidth="1"/>
    <col min="2828" max="2828" width="10.125" style="230" customWidth="1"/>
    <col min="2829" max="2829" width="10.375" style="230" customWidth="1"/>
    <col min="2830" max="2830" width="8.875" style="230" customWidth="1"/>
    <col min="2831" max="2831" width="10.5" style="230" customWidth="1"/>
    <col min="2832" max="2832" width="12.375" style="230" customWidth="1"/>
    <col min="2833" max="2833" width="18.625" style="230" customWidth="1"/>
    <col min="2834" max="3074" width="8.5" style="230"/>
    <col min="3075" max="3075" width="3.25" style="230" customWidth="1"/>
    <col min="3076" max="3076" width="18.875" style="230" customWidth="1"/>
    <col min="3077" max="3077" width="4.375" style="230" customWidth="1"/>
    <col min="3078" max="3078" width="6.5" style="230" customWidth="1"/>
    <col min="3079" max="3079" width="5.375" style="230" customWidth="1"/>
    <col min="3080" max="3080" width="10.25" style="230" customWidth="1"/>
    <col min="3081" max="3081" width="4.5" style="230" customWidth="1"/>
    <col min="3082" max="3082" width="6.5" style="230" customWidth="1"/>
    <col min="3083" max="3083" width="7.375" style="230" customWidth="1"/>
    <col min="3084" max="3084" width="10.125" style="230" customWidth="1"/>
    <col min="3085" max="3085" width="10.375" style="230" customWidth="1"/>
    <col min="3086" max="3086" width="8.875" style="230" customWidth="1"/>
    <col min="3087" max="3087" width="10.5" style="230" customWidth="1"/>
    <col min="3088" max="3088" width="12.375" style="230" customWidth="1"/>
    <col min="3089" max="3089" width="18.625" style="230" customWidth="1"/>
    <col min="3090" max="3330" width="8.5" style="230"/>
    <col min="3331" max="3331" width="3.25" style="230" customWidth="1"/>
    <col min="3332" max="3332" width="18.875" style="230" customWidth="1"/>
    <col min="3333" max="3333" width="4.375" style="230" customWidth="1"/>
    <col min="3334" max="3334" width="6.5" style="230" customWidth="1"/>
    <col min="3335" max="3335" width="5.375" style="230" customWidth="1"/>
    <col min="3336" max="3336" width="10.25" style="230" customWidth="1"/>
    <col min="3337" max="3337" width="4.5" style="230" customWidth="1"/>
    <col min="3338" max="3338" width="6.5" style="230" customWidth="1"/>
    <col min="3339" max="3339" width="7.375" style="230" customWidth="1"/>
    <col min="3340" max="3340" width="10.125" style="230" customWidth="1"/>
    <col min="3341" max="3341" width="10.375" style="230" customWidth="1"/>
    <col min="3342" max="3342" width="8.875" style="230" customWidth="1"/>
    <col min="3343" max="3343" width="10.5" style="230" customWidth="1"/>
    <col min="3344" max="3344" width="12.375" style="230" customWidth="1"/>
    <col min="3345" max="3345" width="18.625" style="230" customWidth="1"/>
    <col min="3346" max="3586" width="8.5" style="230"/>
    <col min="3587" max="3587" width="3.25" style="230" customWidth="1"/>
    <col min="3588" max="3588" width="18.875" style="230" customWidth="1"/>
    <col min="3589" max="3589" width="4.375" style="230" customWidth="1"/>
    <col min="3590" max="3590" width="6.5" style="230" customWidth="1"/>
    <col min="3591" max="3591" width="5.375" style="230" customWidth="1"/>
    <col min="3592" max="3592" width="10.25" style="230" customWidth="1"/>
    <col min="3593" max="3593" width="4.5" style="230" customWidth="1"/>
    <col min="3594" max="3594" width="6.5" style="230" customWidth="1"/>
    <col min="3595" max="3595" width="7.375" style="230" customWidth="1"/>
    <col min="3596" max="3596" width="10.125" style="230" customWidth="1"/>
    <col min="3597" max="3597" width="10.375" style="230" customWidth="1"/>
    <col min="3598" max="3598" width="8.875" style="230" customWidth="1"/>
    <col min="3599" max="3599" width="10.5" style="230" customWidth="1"/>
    <col min="3600" max="3600" width="12.375" style="230" customWidth="1"/>
    <col min="3601" max="3601" width="18.625" style="230" customWidth="1"/>
    <col min="3602" max="3842" width="8.5" style="230"/>
    <col min="3843" max="3843" width="3.25" style="230" customWidth="1"/>
    <col min="3844" max="3844" width="18.875" style="230" customWidth="1"/>
    <col min="3845" max="3845" width="4.375" style="230" customWidth="1"/>
    <col min="3846" max="3846" width="6.5" style="230" customWidth="1"/>
    <col min="3847" max="3847" width="5.375" style="230" customWidth="1"/>
    <col min="3848" max="3848" width="10.25" style="230" customWidth="1"/>
    <col min="3849" max="3849" width="4.5" style="230" customWidth="1"/>
    <col min="3850" max="3850" width="6.5" style="230" customWidth="1"/>
    <col min="3851" max="3851" width="7.375" style="230" customWidth="1"/>
    <col min="3852" max="3852" width="10.125" style="230" customWidth="1"/>
    <col min="3853" max="3853" width="10.375" style="230" customWidth="1"/>
    <col min="3854" max="3854" width="8.875" style="230" customWidth="1"/>
    <col min="3855" max="3855" width="10.5" style="230" customWidth="1"/>
    <col min="3856" max="3856" width="12.375" style="230" customWidth="1"/>
    <col min="3857" max="3857" width="18.625" style="230" customWidth="1"/>
    <col min="3858" max="4098" width="8.5" style="230"/>
    <col min="4099" max="4099" width="3.25" style="230" customWidth="1"/>
    <col min="4100" max="4100" width="18.875" style="230" customWidth="1"/>
    <col min="4101" max="4101" width="4.375" style="230" customWidth="1"/>
    <col min="4102" max="4102" width="6.5" style="230" customWidth="1"/>
    <col min="4103" max="4103" width="5.375" style="230" customWidth="1"/>
    <col min="4104" max="4104" width="10.25" style="230" customWidth="1"/>
    <col min="4105" max="4105" width="4.5" style="230" customWidth="1"/>
    <col min="4106" max="4106" width="6.5" style="230" customWidth="1"/>
    <col min="4107" max="4107" width="7.375" style="230" customWidth="1"/>
    <col min="4108" max="4108" width="10.125" style="230" customWidth="1"/>
    <col min="4109" max="4109" width="10.375" style="230" customWidth="1"/>
    <col min="4110" max="4110" width="8.875" style="230" customWidth="1"/>
    <col min="4111" max="4111" width="10.5" style="230" customWidth="1"/>
    <col min="4112" max="4112" width="12.375" style="230" customWidth="1"/>
    <col min="4113" max="4113" width="18.625" style="230" customWidth="1"/>
    <col min="4114" max="4354" width="8.5" style="230"/>
    <col min="4355" max="4355" width="3.25" style="230" customWidth="1"/>
    <col min="4356" max="4356" width="18.875" style="230" customWidth="1"/>
    <col min="4357" max="4357" width="4.375" style="230" customWidth="1"/>
    <col min="4358" max="4358" width="6.5" style="230" customWidth="1"/>
    <col min="4359" max="4359" width="5.375" style="230" customWidth="1"/>
    <col min="4360" max="4360" width="10.25" style="230" customWidth="1"/>
    <col min="4361" max="4361" width="4.5" style="230" customWidth="1"/>
    <col min="4362" max="4362" width="6.5" style="230" customWidth="1"/>
    <col min="4363" max="4363" width="7.375" style="230" customWidth="1"/>
    <col min="4364" max="4364" width="10.125" style="230" customWidth="1"/>
    <col min="4365" max="4365" width="10.375" style="230" customWidth="1"/>
    <col min="4366" max="4366" width="8.875" style="230" customWidth="1"/>
    <col min="4367" max="4367" width="10.5" style="230" customWidth="1"/>
    <col min="4368" max="4368" width="12.375" style="230" customWidth="1"/>
    <col min="4369" max="4369" width="18.625" style="230" customWidth="1"/>
    <col min="4370" max="4610" width="8.5" style="230"/>
    <col min="4611" max="4611" width="3.25" style="230" customWidth="1"/>
    <col min="4612" max="4612" width="18.875" style="230" customWidth="1"/>
    <col min="4613" max="4613" width="4.375" style="230" customWidth="1"/>
    <col min="4614" max="4614" width="6.5" style="230" customWidth="1"/>
    <col min="4615" max="4615" width="5.375" style="230" customWidth="1"/>
    <col min="4616" max="4616" width="10.25" style="230" customWidth="1"/>
    <col min="4617" max="4617" width="4.5" style="230" customWidth="1"/>
    <col min="4618" max="4618" width="6.5" style="230" customWidth="1"/>
    <col min="4619" max="4619" width="7.375" style="230" customWidth="1"/>
    <col min="4620" max="4620" width="10.125" style="230" customWidth="1"/>
    <col min="4621" max="4621" width="10.375" style="230" customWidth="1"/>
    <col min="4622" max="4622" width="8.875" style="230" customWidth="1"/>
    <col min="4623" max="4623" width="10.5" style="230" customWidth="1"/>
    <col min="4624" max="4624" width="12.375" style="230" customWidth="1"/>
    <col min="4625" max="4625" width="18.625" style="230" customWidth="1"/>
    <col min="4626" max="4866" width="8.5" style="230"/>
    <col min="4867" max="4867" width="3.25" style="230" customWidth="1"/>
    <col min="4868" max="4868" width="18.875" style="230" customWidth="1"/>
    <col min="4869" max="4869" width="4.375" style="230" customWidth="1"/>
    <col min="4870" max="4870" width="6.5" style="230" customWidth="1"/>
    <col min="4871" max="4871" width="5.375" style="230" customWidth="1"/>
    <col min="4872" max="4872" width="10.25" style="230" customWidth="1"/>
    <col min="4873" max="4873" width="4.5" style="230" customWidth="1"/>
    <col min="4874" max="4874" width="6.5" style="230" customWidth="1"/>
    <col min="4875" max="4875" width="7.375" style="230" customWidth="1"/>
    <col min="4876" max="4876" width="10.125" style="230" customWidth="1"/>
    <col min="4877" max="4877" width="10.375" style="230" customWidth="1"/>
    <col min="4878" max="4878" width="8.875" style="230" customWidth="1"/>
    <col min="4879" max="4879" width="10.5" style="230" customWidth="1"/>
    <col min="4880" max="4880" width="12.375" style="230" customWidth="1"/>
    <col min="4881" max="4881" width="18.625" style="230" customWidth="1"/>
    <col min="4882" max="5122" width="8.5" style="230"/>
    <col min="5123" max="5123" width="3.25" style="230" customWidth="1"/>
    <col min="5124" max="5124" width="18.875" style="230" customWidth="1"/>
    <col min="5125" max="5125" width="4.375" style="230" customWidth="1"/>
    <col min="5126" max="5126" width="6.5" style="230" customWidth="1"/>
    <col min="5127" max="5127" width="5.375" style="230" customWidth="1"/>
    <col min="5128" max="5128" width="10.25" style="230" customWidth="1"/>
    <col min="5129" max="5129" width="4.5" style="230" customWidth="1"/>
    <col min="5130" max="5130" width="6.5" style="230" customWidth="1"/>
    <col min="5131" max="5131" width="7.375" style="230" customWidth="1"/>
    <col min="5132" max="5132" width="10.125" style="230" customWidth="1"/>
    <col min="5133" max="5133" width="10.375" style="230" customWidth="1"/>
    <col min="5134" max="5134" width="8.875" style="230" customWidth="1"/>
    <col min="5135" max="5135" width="10.5" style="230" customWidth="1"/>
    <col min="5136" max="5136" width="12.375" style="230" customWidth="1"/>
    <col min="5137" max="5137" width="18.625" style="230" customWidth="1"/>
    <col min="5138" max="5378" width="8.5" style="230"/>
    <col min="5379" max="5379" width="3.25" style="230" customWidth="1"/>
    <col min="5380" max="5380" width="18.875" style="230" customWidth="1"/>
    <col min="5381" max="5381" width="4.375" style="230" customWidth="1"/>
    <col min="5382" max="5382" width="6.5" style="230" customWidth="1"/>
    <col min="5383" max="5383" width="5.375" style="230" customWidth="1"/>
    <col min="5384" max="5384" width="10.25" style="230" customWidth="1"/>
    <col min="5385" max="5385" width="4.5" style="230" customWidth="1"/>
    <col min="5386" max="5386" width="6.5" style="230" customWidth="1"/>
    <col min="5387" max="5387" width="7.375" style="230" customWidth="1"/>
    <col min="5388" max="5388" width="10.125" style="230" customWidth="1"/>
    <col min="5389" max="5389" width="10.375" style="230" customWidth="1"/>
    <col min="5390" max="5390" width="8.875" style="230" customWidth="1"/>
    <col min="5391" max="5391" width="10.5" style="230" customWidth="1"/>
    <col min="5392" max="5392" width="12.375" style="230" customWidth="1"/>
    <col min="5393" max="5393" width="18.625" style="230" customWidth="1"/>
    <col min="5394" max="5634" width="8.5" style="230"/>
    <col min="5635" max="5635" width="3.25" style="230" customWidth="1"/>
    <col min="5636" max="5636" width="18.875" style="230" customWidth="1"/>
    <col min="5637" max="5637" width="4.375" style="230" customWidth="1"/>
    <col min="5638" max="5638" width="6.5" style="230" customWidth="1"/>
    <col min="5639" max="5639" width="5.375" style="230" customWidth="1"/>
    <col min="5640" max="5640" width="10.25" style="230" customWidth="1"/>
    <col min="5641" max="5641" width="4.5" style="230" customWidth="1"/>
    <col min="5642" max="5642" width="6.5" style="230" customWidth="1"/>
    <col min="5643" max="5643" width="7.375" style="230" customWidth="1"/>
    <col min="5644" max="5644" width="10.125" style="230" customWidth="1"/>
    <col min="5645" max="5645" width="10.375" style="230" customWidth="1"/>
    <col min="5646" max="5646" width="8.875" style="230" customWidth="1"/>
    <col min="5647" max="5647" width="10.5" style="230" customWidth="1"/>
    <col min="5648" max="5648" width="12.375" style="230" customWidth="1"/>
    <col min="5649" max="5649" width="18.625" style="230" customWidth="1"/>
    <col min="5650" max="5890" width="8.5" style="230"/>
    <col min="5891" max="5891" width="3.25" style="230" customWidth="1"/>
    <col min="5892" max="5892" width="18.875" style="230" customWidth="1"/>
    <col min="5893" max="5893" width="4.375" style="230" customWidth="1"/>
    <col min="5894" max="5894" width="6.5" style="230" customWidth="1"/>
    <col min="5895" max="5895" width="5.375" style="230" customWidth="1"/>
    <col min="5896" max="5896" width="10.25" style="230" customWidth="1"/>
    <col min="5897" max="5897" width="4.5" style="230" customWidth="1"/>
    <col min="5898" max="5898" width="6.5" style="230" customWidth="1"/>
    <col min="5899" max="5899" width="7.375" style="230" customWidth="1"/>
    <col min="5900" max="5900" width="10.125" style="230" customWidth="1"/>
    <col min="5901" max="5901" width="10.375" style="230" customWidth="1"/>
    <col min="5902" max="5902" width="8.875" style="230" customWidth="1"/>
    <col min="5903" max="5903" width="10.5" style="230" customWidth="1"/>
    <col min="5904" max="5904" width="12.375" style="230" customWidth="1"/>
    <col min="5905" max="5905" width="18.625" style="230" customWidth="1"/>
    <col min="5906" max="6146" width="8.5" style="230"/>
    <col min="6147" max="6147" width="3.25" style="230" customWidth="1"/>
    <col min="6148" max="6148" width="18.875" style="230" customWidth="1"/>
    <col min="6149" max="6149" width="4.375" style="230" customWidth="1"/>
    <col min="6150" max="6150" width="6.5" style="230" customWidth="1"/>
    <col min="6151" max="6151" width="5.375" style="230" customWidth="1"/>
    <col min="6152" max="6152" width="10.25" style="230" customWidth="1"/>
    <col min="6153" max="6153" width="4.5" style="230" customWidth="1"/>
    <col min="6154" max="6154" width="6.5" style="230" customWidth="1"/>
    <col min="6155" max="6155" width="7.375" style="230" customWidth="1"/>
    <col min="6156" max="6156" width="10.125" style="230" customWidth="1"/>
    <col min="6157" max="6157" width="10.375" style="230" customWidth="1"/>
    <col min="6158" max="6158" width="8.875" style="230" customWidth="1"/>
    <col min="6159" max="6159" width="10.5" style="230" customWidth="1"/>
    <col min="6160" max="6160" width="12.375" style="230" customWidth="1"/>
    <col min="6161" max="6161" width="18.625" style="230" customWidth="1"/>
    <col min="6162" max="6402" width="8.5" style="230"/>
    <col min="6403" max="6403" width="3.25" style="230" customWidth="1"/>
    <col min="6404" max="6404" width="18.875" style="230" customWidth="1"/>
    <col min="6405" max="6405" width="4.375" style="230" customWidth="1"/>
    <col min="6406" max="6406" width="6.5" style="230" customWidth="1"/>
    <col min="6407" max="6407" width="5.375" style="230" customWidth="1"/>
    <col min="6408" max="6408" width="10.25" style="230" customWidth="1"/>
    <col min="6409" max="6409" width="4.5" style="230" customWidth="1"/>
    <col min="6410" max="6410" width="6.5" style="230" customWidth="1"/>
    <col min="6411" max="6411" width="7.375" style="230" customWidth="1"/>
    <col min="6412" max="6412" width="10.125" style="230" customWidth="1"/>
    <col min="6413" max="6413" width="10.375" style="230" customWidth="1"/>
    <col min="6414" max="6414" width="8.875" style="230" customWidth="1"/>
    <col min="6415" max="6415" width="10.5" style="230" customWidth="1"/>
    <col min="6416" max="6416" width="12.375" style="230" customWidth="1"/>
    <col min="6417" max="6417" width="18.625" style="230" customWidth="1"/>
    <col min="6418" max="6658" width="8.5" style="230"/>
    <col min="6659" max="6659" width="3.25" style="230" customWidth="1"/>
    <col min="6660" max="6660" width="18.875" style="230" customWidth="1"/>
    <col min="6661" max="6661" width="4.375" style="230" customWidth="1"/>
    <col min="6662" max="6662" width="6.5" style="230" customWidth="1"/>
    <col min="6663" max="6663" width="5.375" style="230" customWidth="1"/>
    <col min="6664" max="6664" width="10.25" style="230" customWidth="1"/>
    <col min="6665" max="6665" width="4.5" style="230" customWidth="1"/>
    <col min="6666" max="6666" width="6.5" style="230" customWidth="1"/>
    <col min="6667" max="6667" width="7.375" style="230" customWidth="1"/>
    <col min="6668" max="6668" width="10.125" style="230" customWidth="1"/>
    <col min="6669" max="6669" width="10.375" style="230" customWidth="1"/>
    <col min="6670" max="6670" width="8.875" style="230" customWidth="1"/>
    <col min="6671" max="6671" width="10.5" style="230" customWidth="1"/>
    <col min="6672" max="6672" width="12.375" style="230" customWidth="1"/>
    <col min="6673" max="6673" width="18.625" style="230" customWidth="1"/>
    <col min="6674" max="6914" width="8.5" style="230"/>
    <col min="6915" max="6915" width="3.25" style="230" customWidth="1"/>
    <col min="6916" max="6916" width="18.875" style="230" customWidth="1"/>
    <col min="6917" max="6917" width="4.375" style="230" customWidth="1"/>
    <col min="6918" max="6918" width="6.5" style="230" customWidth="1"/>
    <col min="6919" max="6919" width="5.375" style="230" customWidth="1"/>
    <col min="6920" max="6920" width="10.25" style="230" customWidth="1"/>
    <col min="6921" max="6921" width="4.5" style="230" customWidth="1"/>
    <col min="6922" max="6922" width="6.5" style="230" customWidth="1"/>
    <col min="6923" max="6923" width="7.375" style="230" customWidth="1"/>
    <col min="6924" max="6924" width="10.125" style="230" customWidth="1"/>
    <col min="6925" max="6925" width="10.375" style="230" customWidth="1"/>
    <col min="6926" max="6926" width="8.875" style="230" customWidth="1"/>
    <col min="6927" max="6927" width="10.5" style="230" customWidth="1"/>
    <col min="6928" max="6928" width="12.375" style="230" customWidth="1"/>
    <col min="6929" max="6929" width="18.625" style="230" customWidth="1"/>
    <col min="6930" max="7170" width="8.5" style="230"/>
    <col min="7171" max="7171" width="3.25" style="230" customWidth="1"/>
    <col min="7172" max="7172" width="18.875" style="230" customWidth="1"/>
    <col min="7173" max="7173" width="4.375" style="230" customWidth="1"/>
    <col min="7174" max="7174" width="6.5" style="230" customWidth="1"/>
    <col min="7175" max="7175" width="5.375" style="230" customWidth="1"/>
    <col min="7176" max="7176" width="10.25" style="230" customWidth="1"/>
    <col min="7177" max="7177" width="4.5" style="230" customWidth="1"/>
    <col min="7178" max="7178" width="6.5" style="230" customWidth="1"/>
    <col min="7179" max="7179" width="7.375" style="230" customWidth="1"/>
    <col min="7180" max="7180" width="10.125" style="230" customWidth="1"/>
    <col min="7181" max="7181" width="10.375" style="230" customWidth="1"/>
    <col min="7182" max="7182" width="8.875" style="230" customWidth="1"/>
    <col min="7183" max="7183" width="10.5" style="230" customWidth="1"/>
    <col min="7184" max="7184" width="12.375" style="230" customWidth="1"/>
    <col min="7185" max="7185" width="18.625" style="230" customWidth="1"/>
    <col min="7186" max="7426" width="8.5" style="230"/>
    <col min="7427" max="7427" width="3.25" style="230" customWidth="1"/>
    <col min="7428" max="7428" width="18.875" style="230" customWidth="1"/>
    <col min="7429" max="7429" width="4.375" style="230" customWidth="1"/>
    <col min="7430" max="7430" width="6.5" style="230" customWidth="1"/>
    <col min="7431" max="7431" width="5.375" style="230" customWidth="1"/>
    <col min="7432" max="7432" width="10.25" style="230" customWidth="1"/>
    <col min="7433" max="7433" width="4.5" style="230" customWidth="1"/>
    <col min="7434" max="7434" width="6.5" style="230" customWidth="1"/>
    <col min="7435" max="7435" width="7.375" style="230" customWidth="1"/>
    <col min="7436" max="7436" width="10.125" style="230" customWidth="1"/>
    <col min="7437" max="7437" width="10.375" style="230" customWidth="1"/>
    <col min="7438" max="7438" width="8.875" style="230" customWidth="1"/>
    <col min="7439" max="7439" width="10.5" style="230" customWidth="1"/>
    <col min="7440" max="7440" width="12.375" style="230" customWidth="1"/>
    <col min="7441" max="7441" width="18.625" style="230" customWidth="1"/>
    <col min="7442" max="7682" width="8.5" style="230"/>
    <col min="7683" max="7683" width="3.25" style="230" customWidth="1"/>
    <col min="7684" max="7684" width="18.875" style="230" customWidth="1"/>
    <col min="7685" max="7685" width="4.375" style="230" customWidth="1"/>
    <col min="7686" max="7686" width="6.5" style="230" customWidth="1"/>
    <col min="7687" max="7687" width="5.375" style="230" customWidth="1"/>
    <col min="7688" max="7688" width="10.25" style="230" customWidth="1"/>
    <col min="7689" max="7689" width="4.5" style="230" customWidth="1"/>
    <col min="7690" max="7690" width="6.5" style="230" customWidth="1"/>
    <col min="7691" max="7691" width="7.375" style="230" customWidth="1"/>
    <col min="7692" max="7692" width="10.125" style="230" customWidth="1"/>
    <col min="7693" max="7693" width="10.375" style="230" customWidth="1"/>
    <col min="7694" max="7694" width="8.875" style="230" customWidth="1"/>
    <col min="7695" max="7695" width="10.5" style="230" customWidth="1"/>
    <col min="7696" max="7696" width="12.375" style="230" customWidth="1"/>
    <col min="7697" max="7697" width="18.625" style="230" customWidth="1"/>
    <col min="7698" max="7938" width="8.5" style="230"/>
    <col min="7939" max="7939" width="3.25" style="230" customWidth="1"/>
    <col min="7940" max="7940" width="18.875" style="230" customWidth="1"/>
    <col min="7941" max="7941" width="4.375" style="230" customWidth="1"/>
    <col min="7942" max="7942" width="6.5" style="230" customWidth="1"/>
    <col min="7943" max="7943" width="5.375" style="230" customWidth="1"/>
    <col min="7944" max="7944" width="10.25" style="230" customWidth="1"/>
    <col min="7945" max="7945" width="4.5" style="230" customWidth="1"/>
    <col min="7946" max="7946" width="6.5" style="230" customWidth="1"/>
    <col min="7947" max="7947" width="7.375" style="230" customWidth="1"/>
    <col min="7948" max="7948" width="10.125" style="230" customWidth="1"/>
    <col min="7949" max="7949" width="10.375" style="230" customWidth="1"/>
    <col min="7950" max="7950" width="8.875" style="230" customWidth="1"/>
    <col min="7951" max="7951" width="10.5" style="230" customWidth="1"/>
    <col min="7952" max="7952" width="12.375" style="230" customWidth="1"/>
    <col min="7953" max="7953" width="18.625" style="230" customWidth="1"/>
    <col min="7954" max="8194" width="8.5" style="230"/>
    <col min="8195" max="8195" width="3.25" style="230" customWidth="1"/>
    <col min="8196" max="8196" width="18.875" style="230" customWidth="1"/>
    <col min="8197" max="8197" width="4.375" style="230" customWidth="1"/>
    <col min="8198" max="8198" width="6.5" style="230" customWidth="1"/>
    <col min="8199" max="8199" width="5.375" style="230" customWidth="1"/>
    <col min="8200" max="8200" width="10.25" style="230" customWidth="1"/>
    <col min="8201" max="8201" width="4.5" style="230" customWidth="1"/>
    <col min="8202" max="8202" width="6.5" style="230" customWidth="1"/>
    <col min="8203" max="8203" width="7.375" style="230" customWidth="1"/>
    <col min="8204" max="8204" width="10.125" style="230" customWidth="1"/>
    <col min="8205" max="8205" width="10.375" style="230" customWidth="1"/>
    <col min="8206" max="8206" width="8.875" style="230" customWidth="1"/>
    <col min="8207" max="8207" width="10.5" style="230" customWidth="1"/>
    <col min="8208" max="8208" width="12.375" style="230" customWidth="1"/>
    <col min="8209" max="8209" width="18.625" style="230" customWidth="1"/>
    <col min="8210" max="8450" width="8.5" style="230"/>
    <col min="8451" max="8451" width="3.25" style="230" customWidth="1"/>
    <col min="8452" max="8452" width="18.875" style="230" customWidth="1"/>
    <col min="8453" max="8453" width="4.375" style="230" customWidth="1"/>
    <col min="8454" max="8454" width="6.5" style="230" customWidth="1"/>
    <col min="8455" max="8455" width="5.375" style="230" customWidth="1"/>
    <col min="8456" max="8456" width="10.25" style="230" customWidth="1"/>
    <col min="8457" max="8457" width="4.5" style="230" customWidth="1"/>
    <col min="8458" max="8458" width="6.5" style="230" customWidth="1"/>
    <col min="8459" max="8459" width="7.375" style="230" customWidth="1"/>
    <col min="8460" max="8460" width="10.125" style="230" customWidth="1"/>
    <col min="8461" max="8461" width="10.375" style="230" customWidth="1"/>
    <col min="8462" max="8462" width="8.875" style="230" customWidth="1"/>
    <col min="8463" max="8463" width="10.5" style="230" customWidth="1"/>
    <col min="8464" max="8464" width="12.375" style="230" customWidth="1"/>
    <col min="8465" max="8465" width="18.625" style="230" customWidth="1"/>
    <col min="8466" max="8706" width="8.5" style="230"/>
    <col min="8707" max="8707" width="3.25" style="230" customWidth="1"/>
    <col min="8708" max="8708" width="18.875" style="230" customWidth="1"/>
    <col min="8709" max="8709" width="4.375" style="230" customWidth="1"/>
    <col min="8710" max="8710" width="6.5" style="230" customWidth="1"/>
    <col min="8711" max="8711" width="5.375" style="230" customWidth="1"/>
    <col min="8712" max="8712" width="10.25" style="230" customWidth="1"/>
    <col min="8713" max="8713" width="4.5" style="230" customWidth="1"/>
    <col min="8714" max="8714" width="6.5" style="230" customWidth="1"/>
    <col min="8715" max="8715" width="7.375" style="230" customWidth="1"/>
    <col min="8716" max="8716" width="10.125" style="230" customWidth="1"/>
    <col min="8717" max="8717" width="10.375" style="230" customWidth="1"/>
    <col min="8718" max="8718" width="8.875" style="230" customWidth="1"/>
    <col min="8719" max="8719" width="10.5" style="230" customWidth="1"/>
    <col min="8720" max="8720" width="12.375" style="230" customWidth="1"/>
    <col min="8721" max="8721" width="18.625" style="230" customWidth="1"/>
    <col min="8722" max="8962" width="8.5" style="230"/>
    <col min="8963" max="8963" width="3.25" style="230" customWidth="1"/>
    <col min="8964" max="8964" width="18.875" style="230" customWidth="1"/>
    <col min="8965" max="8965" width="4.375" style="230" customWidth="1"/>
    <col min="8966" max="8966" width="6.5" style="230" customWidth="1"/>
    <col min="8967" max="8967" width="5.375" style="230" customWidth="1"/>
    <col min="8968" max="8968" width="10.25" style="230" customWidth="1"/>
    <col min="8969" max="8969" width="4.5" style="230" customWidth="1"/>
    <col min="8970" max="8970" width="6.5" style="230" customWidth="1"/>
    <col min="8971" max="8971" width="7.375" style="230" customWidth="1"/>
    <col min="8972" max="8972" width="10.125" style="230" customWidth="1"/>
    <col min="8973" max="8973" width="10.375" style="230" customWidth="1"/>
    <col min="8974" max="8974" width="8.875" style="230" customWidth="1"/>
    <col min="8975" max="8975" width="10.5" style="230" customWidth="1"/>
    <col min="8976" max="8976" width="12.375" style="230" customWidth="1"/>
    <col min="8977" max="8977" width="18.625" style="230" customWidth="1"/>
    <col min="8978" max="9218" width="8.5" style="230"/>
    <col min="9219" max="9219" width="3.25" style="230" customWidth="1"/>
    <col min="9220" max="9220" width="18.875" style="230" customWidth="1"/>
    <col min="9221" max="9221" width="4.375" style="230" customWidth="1"/>
    <col min="9222" max="9222" width="6.5" style="230" customWidth="1"/>
    <col min="9223" max="9223" width="5.375" style="230" customWidth="1"/>
    <col min="9224" max="9224" width="10.25" style="230" customWidth="1"/>
    <col min="9225" max="9225" width="4.5" style="230" customWidth="1"/>
    <col min="9226" max="9226" width="6.5" style="230" customWidth="1"/>
    <col min="9227" max="9227" width="7.375" style="230" customWidth="1"/>
    <col min="9228" max="9228" width="10.125" style="230" customWidth="1"/>
    <col min="9229" max="9229" width="10.375" style="230" customWidth="1"/>
    <col min="9230" max="9230" width="8.875" style="230" customWidth="1"/>
    <col min="9231" max="9231" width="10.5" style="230" customWidth="1"/>
    <col min="9232" max="9232" width="12.375" style="230" customWidth="1"/>
    <col min="9233" max="9233" width="18.625" style="230" customWidth="1"/>
    <col min="9234" max="9474" width="8.5" style="230"/>
    <col min="9475" max="9475" width="3.25" style="230" customWidth="1"/>
    <col min="9476" max="9476" width="18.875" style="230" customWidth="1"/>
    <col min="9477" max="9477" width="4.375" style="230" customWidth="1"/>
    <col min="9478" max="9478" width="6.5" style="230" customWidth="1"/>
    <col min="9479" max="9479" width="5.375" style="230" customWidth="1"/>
    <col min="9480" max="9480" width="10.25" style="230" customWidth="1"/>
    <col min="9481" max="9481" width="4.5" style="230" customWidth="1"/>
    <col min="9482" max="9482" width="6.5" style="230" customWidth="1"/>
    <col min="9483" max="9483" width="7.375" style="230" customWidth="1"/>
    <col min="9484" max="9484" width="10.125" style="230" customWidth="1"/>
    <col min="9485" max="9485" width="10.375" style="230" customWidth="1"/>
    <col min="9486" max="9486" width="8.875" style="230" customWidth="1"/>
    <col min="9487" max="9487" width="10.5" style="230" customWidth="1"/>
    <col min="9488" max="9488" width="12.375" style="230" customWidth="1"/>
    <col min="9489" max="9489" width="18.625" style="230" customWidth="1"/>
    <col min="9490" max="9730" width="8.5" style="230"/>
    <col min="9731" max="9731" width="3.25" style="230" customWidth="1"/>
    <col min="9732" max="9732" width="18.875" style="230" customWidth="1"/>
    <col min="9733" max="9733" width="4.375" style="230" customWidth="1"/>
    <col min="9734" max="9734" width="6.5" style="230" customWidth="1"/>
    <col min="9735" max="9735" width="5.375" style="230" customWidth="1"/>
    <col min="9736" max="9736" width="10.25" style="230" customWidth="1"/>
    <col min="9737" max="9737" width="4.5" style="230" customWidth="1"/>
    <col min="9738" max="9738" width="6.5" style="230" customWidth="1"/>
    <col min="9739" max="9739" width="7.375" style="230" customWidth="1"/>
    <col min="9740" max="9740" width="10.125" style="230" customWidth="1"/>
    <col min="9741" max="9741" width="10.375" style="230" customWidth="1"/>
    <col min="9742" max="9742" width="8.875" style="230" customWidth="1"/>
    <col min="9743" max="9743" width="10.5" style="230" customWidth="1"/>
    <col min="9744" max="9744" width="12.375" style="230" customWidth="1"/>
    <col min="9745" max="9745" width="18.625" style="230" customWidth="1"/>
    <col min="9746" max="9986" width="8.5" style="230"/>
    <col min="9987" max="9987" width="3.25" style="230" customWidth="1"/>
    <col min="9988" max="9988" width="18.875" style="230" customWidth="1"/>
    <col min="9989" max="9989" width="4.375" style="230" customWidth="1"/>
    <col min="9990" max="9990" width="6.5" style="230" customWidth="1"/>
    <col min="9991" max="9991" width="5.375" style="230" customWidth="1"/>
    <col min="9992" max="9992" width="10.25" style="230" customWidth="1"/>
    <col min="9993" max="9993" width="4.5" style="230" customWidth="1"/>
    <col min="9994" max="9994" width="6.5" style="230" customWidth="1"/>
    <col min="9995" max="9995" width="7.375" style="230" customWidth="1"/>
    <col min="9996" max="9996" width="10.125" style="230" customWidth="1"/>
    <col min="9997" max="9997" width="10.375" style="230" customWidth="1"/>
    <col min="9998" max="9998" width="8.875" style="230" customWidth="1"/>
    <col min="9999" max="9999" width="10.5" style="230" customWidth="1"/>
    <col min="10000" max="10000" width="12.375" style="230" customWidth="1"/>
    <col min="10001" max="10001" width="18.625" style="230" customWidth="1"/>
    <col min="10002" max="10242" width="8.5" style="230"/>
    <col min="10243" max="10243" width="3.25" style="230" customWidth="1"/>
    <col min="10244" max="10244" width="18.875" style="230" customWidth="1"/>
    <col min="10245" max="10245" width="4.375" style="230" customWidth="1"/>
    <col min="10246" max="10246" width="6.5" style="230" customWidth="1"/>
    <col min="10247" max="10247" width="5.375" style="230" customWidth="1"/>
    <col min="10248" max="10248" width="10.25" style="230" customWidth="1"/>
    <col min="10249" max="10249" width="4.5" style="230" customWidth="1"/>
    <col min="10250" max="10250" width="6.5" style="230" customWidth="1"/>
    <col min="10251" max="10251" width="7.375" style="230" customWidth="1"/>
    <col min="10252" max="10252" width="10.125" style="230" customWidth="1"/>
    <col min="10253" max="10253" width="10.375" style="230" customWidth="1"/>
    <col min="10254" max="10254" width="8.875" style="230" customWidth="1"/>
    <col min="10255" max="10255" width="10.5" style="230" customWidth="1"/>
    <col min="10256" max="10256" width="12.375" style="230" customWidth="1"/>
    <col min="10257" max="10257" width="18.625" style="230" customWidth="1"/>
    <col min="10258" max="10498" width="8.5" style="230"/>
    <col min="10499" max="10499" width="3.25" style="230" customWidth="1"/>
    <col min="10500" max="10500" width="18.875" style="230" customWidth="1"/>
    <col min="10501" max="10501" width="4.375" style="230" customWidth="1"/>
    <col min="10502" max="10502" width="6.5" style="230" customWidth="1"/>
    <col min="10503" max="10503" width="5.375" style="230" customWidth="1"/>
    <col min="10504" max="10504" width="10.25" style="230" customWidth="1"/>
    <col min="10505" max="10505" width="4.5" style="230" customWidth="1"/>
    <col min="10506" max="10506" width="6.5" style="230" customWidth="1"/>
    <col min="10507" max="10507" width="7.375" style="230" customWidth="1"/>
    <col min="10508" max="10508" width="10.125" style="230" customWidth="1"/>
    <col min="10509" max="10509" width="10.375" style="230" customWidth="1"/>
    <col min="10510" max="10510" width="8.875" style="230" customWidth="1"/>
    <col min="10511" max="10511" width="10.5" style="230" customWidth="1"/>
    <col min="10512" max="10512" width="12.375" style="230" customWidth="1"/>
    <col min="10513" max="10513" width="18.625" style="230" customWidth="1"/>
    <col min="10514" max="10754" width="8.5" style="230"/>
    <col min="10755" max="10755" width="3.25" style="230" customWidth="1"/>
    <col min="10756" max="10756" width="18.875" style="230" customWidth="1"/>
    <col min="10757" max="10757" width="4.375" style="230" customWidth="1"/>
    <col min="10758" max="10758" width="6.5" style="230" customWidth="1"/>
    <col min="10759" max="10759" width="5.375" style="230" customWidth="1"/>
    <col min="10760" max="10760" width="10.25" style="230" customWidth="1"/>
    <col min="10761" max="10761" width="4.5" style="230" customWidth="1"/>
    <col min="10762" max="10762" width="6.5" style="230" customWidth="1"/>
    <col min="10763" max="10763" width="7.375" style="230" customWidth="1"/>
    <col min="10764" max="10764" width="10.125" style="230" customWidth="1"/>
    <col min="10765" max="10765" width="10.375" style="230" customWidth="1"/>
    <col min="10766" max="10766" width="8.875" style="230" customWidth="1"/>
    <col min="10767" max="10767" width="10.5" style="230" customWidth="1"/>
    <col min="10768" max="10768" width="12.375" style="230" customWidth="1"/>
    <col min="10769" max="10769" width="18.625" style="230" customWidth="1"/>
    <col min="10770" max="11010" width="8.5" style="230"/>
    <col min="11011" max="11011" width="3.25" style="230" customWidth="1"/>
    <col min="11012" max="11012" width="18.875" style="230" customWidth="1"/>
    <col min="11013" max="11013" width="4.375" style="230" customWidth="1"/>
    <col min="11014" max="11014" width="6.5" style="230" customWidth="1"/>
    <col min="11015" max="11015" width="5.375" style="230" customWidth="1"/>
    <col min="11016" max="11016" width="10.25" style="230" customWidth="1"/>
    <col min="11017" max="11017" width="4.5" style="230" customWidth="1"/>
    <col min="11018" max="11018" width="6.5" style="230" customWidth="1"/>
    <col min="11019" max="11019" width="7.375" style="230" customWidth="1"/>
    <col min="11020" max="11020" width="10.125" style="230" customWidth="1"/>
    <col min="11021" max="11021" width="10.375" style="230" customWidth="1"/>
    <col min="11022" max="11022" width="8.875" style="230" customWidth="1"/>
    <col min="11023" max="11023" width="10.5" style="230" customWidth="1"/>
    <col min="11024" max="11024" width="12.375" style="230" customWidth="1"/>
    <col min="11025" max="11025" width="18.625" style="230" customWidth="1"/>
    <col min="11026" max="11266" width="8.5" style="230"/>
    <col min="11267" max="11267" width="3.25" style="230" customWidth="1"/>
    <col min="11268" max="11268" width="18.875" style="230" customWidth="1"/>
    <col min="11269" max="11269" width="4.375" style="230" customWidth="1"/>
    <col min="11270" max="11270" width="6.5" style="230" customWidth="1"/>
    <col min="11271" max="11271" width="5.375" style="230" customWidth="1"/>
    <col min="11272" max="11272" width="10.25" style="230" customWidth="1"/>
    <col min="11273" max="11273" width="4.5" style="230" customWidth="1"/>
    <col min="11274" max="11274" width="6.5" style="230" customWidth="1"/>
    <col min="11275" max="11275" width="7.375" style="230" customWidth="1"/>
    <col min="11276" max="11276" width="10.125" style="230" customWidth="1"/>
    <col min="11277" max="11277" width="10.375" style="230" customWidth="1"/>
    <col min="11278" max="11278" width="8.875" style="230" customWidth="1"/>
    <col min="11279" max="11279" width="10.5" style="230" customWidth="1"/>
    <col min="11280" max="11280" width="12.375" style="230" customWidth="1"/>
    <col min="11281" max="11281" width="18.625" style="230" customWidth="1"/>
    <col min="11282" max="11522" width="8.5" style="230"/>
    <col min="11523" max="11523" width="3.25" style="230" customWidth="1"/>
    <col min="11524" max="11524" width="18.875" style="230" customWidth="1"/>
    <col min="11525" max="11525" width="4.375" style="230" customWidth="1"/>
    <col min="11526" max="11526" width="6.5" style="230" customWidth="1"/>
    <col min="11527" max="11527" width="5.375" style="230" customWidth="1"/>
    <col min="11528" max="11528" width="10.25" style="230" customWidth="1"/>
    <col min="11529" max="11529" width="4.5" style="230" customWidth="1"/>
    <col min="11530" max="11530" width="6.5" style="230" customWidth="1"/>
    <col min="11531" max="11531" width="7.375" style="230" customWidth="1"/>
    <col min="11532" max="11532" width="10.125" style="230" customWidth="1"/>
    <col min="11533" max="11533" width="10.375" style="230" customWidth="1"/>
    <col min="11534" max="11534" width="8.875" style="230" customWidth="1"/>
    <col min="11535" max="11535" width="10.5" style="230" customWidth="1"/>
    <col min="11536" max="11536" width="12.375" style="230" customWidth="1"/>
    <col min="11537" max="11537" width="18.625" style="230" customWidth="1"/>
    <col min="11538" max="11778" width="8.5" style="230"/>
    <col min="11779" max="11779" width="3.25" style="230" customWidth="1"/>
    <col min="11780" max="11780" width="18.875" style="230" customWidth="1"/>
    <col min="11781" max="11781" width="4.375" style="230" customWidth="1"/>
    <col min="11782" max="11782" width="6.5" style="230" customWidth="1"/>
    <col min="11783" max="11783" width="5.375" style="230" customWidth="1"/>
    <col min="11784" max="11784" width="10.25" style="230" customWidth="1"/>
    <col min="11785" max="11785" width="4.5" style="230" customWidth="1"/>
    <col min="11786" max="11786" width="6.5" style="230" customWidth="1"/>
    <col min="11787" max="11787" width="7.375" style="230" customWidth="1"/>
    <col min="11788" max="11788" width="10.125" style="230" customWidth="1"/>
    <col min="11789" max="11789" width="10.375" style="230" customWidth="1"/>
    <col min="11790" max="11790" width="8.875" style="230" customWidth="1"/>
    <col min="11791" max="11791" width="10.5" style="230" customWidth="1"/>
    <col min="11792" max="11792" width="12.375" style="230" customWidth="1"/>
    <col min="11793" max="11793" width="18.625" style="230" customWidth="1"/>
    <col min="11794" max="12034" width="8.5" style="230"/>
    <col min="12035" max="12035" width="3.25" style="230" customWidth="1"/>
    <col min="12036" max="12036" width="18.875" style="230" customWidth="1"/>
    <col min="12037" max="12037" width="4.375" style="230" customWidth="1"/>
    <col min="12038" max="12038" width="6.5" style="230" customWidth="1"/>
    <col min="12039" max="12039" width="5.375" style="230" customWidth="1"/>
    <col min="12040" max="12040" width="10.25" style="230" customWidth="1"/>
    <col min="12041" max="12041" width="4.5" style="230" customWidth="1"/>
    <col min="12042" max="12042" width="6.5" style="230" customWidth="1"/>
    <col min="12043" max="12043" width="7.375" style="230" customWidth="1"/>
    <col min="12044" max="12044" width="10.125" style="230" customWidth="1"/>
    <col min="12045" max="12045" width="10.375" style="230" customWidth="1"/>
    <col min="12046" max="12046" width="8.875" style="230" customWidth="1"/>
    <col min="12047" max="12047" width="10.5" style="230" customWidth="1"/>
    <col min="12048" max="12048" width="12.375" style="230" customWidth="1"/>
    <col min="12049" max="12049" width="18.625" style="230" customWidth="1"/>
    <col min="12050" max="12290" width="8.5" style="230"/>
    <col min="12291" max="12291" width="3.25" style="230" customWidth="1"/>
    <col min="12292" max="12292" width="18.875" style="230" customWidth="1"/>
    <col min="12293" max="12293" width="4.375" style="230" customWidth="1"/>
    <col min="12294" max="12294" width="6.5" style="230" customWidth="1"/>
    <col min="12295" max="12295" width="5.375" style="230" customWidth="1"/>
    <col min="12296" max="12296" width="10.25" style="230" customWidth="1"/>
    <col min="12297" max="12297" width="4.5" style="230" customWidth="1"/>
    <col min="12298" max="12298" width="6.5" style="230" customWidth="1"/>
    <col min="12299" max="12299" width="7.375" style="230" customWidth="1"/>
    <col min="12300" max="12300" width="10.125" style="230" customWidth="1"/>
    <col min="12301" max="12301" width="10.375" style="230" customWidth="1"/>
    <col min="12302" max="12302" width="8.875" style="230" customWidth="1"/>
    <col min="12303" max="12303" width="10.5" style="230" customWidth="1"/>
    <col min="12304" max="12304" width="12.375" style="230" customWidth="1"/>
    <col min="12305" max="12305" width="18.625" style="230" customWidth="1"/>
    <col min="12306" max="12546" width="8.5" style="230"/>
    <col min="12547" max="12547" width="3.25" style="230" customWidth="1"/>
    <col min="12548" max="12548" width="18.875" style="230" customWidth="1"/>
    <col min="12549" max="12549" width="4.375" style="230" customWidth="1"/>
    <col min="12550" max="12550" width="6.5" style="230" customWidth="1"/>
    <col min="12551" max="12551" width="5.375" style="230" customWidth="1"/>
    <col min="12552" max="12552" width="10.25" style="230" customWidth="1"/>
    <col min="12553" max="12553" width="4.5" style="230" customWidth="1"/>
    <col min="12554" max="12554" width="6.5" style="230" customWidth="1"/>
    <col min="12555" max="12555" width="7.375" style="230" customWidth="1"/>
    <col min="12556" max="12556" width="10.125" style="230" customWidth="1"/>
    <col min="12557" max="12557" width="10.375" style="230" customWidth="1"/>
    <col min="12558" max="12558" width="8.875" style="230" customWidth="1"/>
    <col min="12559" max="12559" width="10.5" style="230" customWidth="1"/>
    <col min="12560" max="12560" width="12.375" style="230" customWidth="1"/>
    <col min="12561" max="12561" width="18.625" style="230" customWidth="1"/>
    <col min="12562" max="12802" width="8.5" style="230"/>
    <col min="12803" max="12803" width="3.25" style="230" customWidth="1"/>
    <col min="12804" max="12804" width="18.875" style="230" customWidth="1"/>
    <col min="12805" max="12805" width="4.375" style="230" customWidth="1"/>
    <col min="12806" max="12806" width="6.5" style="230" customWidth="1"/>
    <col min="12807" max="12807" width="5.375" style="230" customWidth="1"/>
    <col min="12808" max="12808" width="10.25" style="230" customWidth="1"/>
    <col min="12809" max="12809" width="4.5" style="230" customWidth="1"/>
    <col min="12810" max="12810" width="6.5" style="230" customWidth="1"/>
    <col min="12811" max="12811" width="7.375" style="230" customWidth="1"/>
    <col min="12812" max="12812" width="10.125" style="230" customWidth="1"/>
    <col min="12813" max="12813" width="10.375" style="230" customWidth="1"/>
    <col min="12814" max="12814" width="8.875" style="230" customWidth="1"/>
    <col min="12815" max="12815" width="10.5" style="230" customWidth="1"/>
    <col min="12816" max="12816" width="12.375" style="230" customWidth="1"/>
    <col min="12817" max="12817" width="18.625" style="230" customWidth="1"/>
    <col min="12818" max="13058" width="8.5" style="230"/>
    <col min="13059" max="13059" width="3.25" style="230" customWidth="1"/>
    <col min="13060" max="13060" width="18.875" style="230" customWidth="1"/>
    <col min="13061" max="13061" width="4.375" style="230" customWidth="1"/>
    <col min="13062" max="13062" width="6.5" style="230" customWidth="1"/>
    <col min="13063" max="13063" width="5.375" style="230" customWidth="1"/>
    <col min="13064" max="13064" width="10.25" style="230" customWidth="1"/>
    <col min="13065" max="13065" width="4.5" style="230" customWidth="1"/>
    <col min="13066" max="13066" width="6.5" style="230" customWidth="1"/>
    <col min="13067" max="13067" width="7.375" style="230" customWidth="1"/>
    <col min="13068" max="13068" width="10.125" style="230" customWidth="1"/>
    <col min="13069" max="13069" width="10.375" style="230" customWidth="1"/>
    <col min="13070" max="13070" width="8.875" style="230" customWidth="1"/>
    <col min="13071" max="13071" width="10.5" style="230" customWidth="1"/>
    <col min="13072" max="13072" width="12.375" style="230" customWidth="1"/>
    <col min="13073" max="13073" width="18.625" style="230" customWidth="1"/>
    <col min="13074" max="13314" width="8.5" style="230"/>
    <col min="13315" max="13315" width="3.25" style="230" customWidth="1"/>
    <col min="13316" max="13316" width="18.875" style="230" customWidth="1"/>
    <col min="13317" max="13317" width="4.375" style="230" customWidth="1"/>
    <col min="13318" max="13318" width="6.5" style="230" customWidth="1"/>
    <col min="13319" max="13319" width="5.375" style="230" customWidth="1"/>
    <col min="13320" max="13320" width="10.25" style="230" customWidth="1"/>
    <col min="13321" max="13321" width="4.5" style="230" customWidth="1"/>
    <col min="13322" max="13322" width="6.5" style="230" customWidth="1"/>
    <col min="13323" max="13323" width="7.375" style="230" customWidth="1"/>
    <col min="13324" max="13324" width="10.125" style="230" customWidth="1"/>
    <col min="13325" max="13325" width="10.375" style="230" customWidth="1"/>
    <col min="13326" max="13326" width="8.875" style="230" customWidth="1"/>
    <col min="13327" max="13327" width="10.5" style="230" customWidth="1"/>
    <col min="13328" max="13328" width="12.375" style="230" customWidth="1"/>
    <col min="13329" max="13329" width="18.625" style="230" customWidth="1"/>
    <col min="13330" max="13570" width="8.5" style="230"/>
    <col min="13571" max="13571" width="3.25" style="230" customWidth="1"/>
    <col min="13572" max="13572" width="18.875" style="230" customWidth="1"/>
    <col min="13573" max="13573" width="4.375" style="230" customWidth="1"/>
    <col min="13574" max="13574" width="6.5" style="230" customWidth="1"/>
    <col min="13575" max="13575" width="5.375" style="230" customWidth="1"/>
    <col min="13576" max="13576" width="10.25" style="230" customWidth="1"/>
    <col min="13577" max="13577" width="4.5" style="230" customWidth="1"/>
    <col min="13578" max="13578" width="6.5" style="230" customWidth="1"/>
    <col min="13579" max="13579" width="7.375" style="230" customWidth="1"/>
    <col min="13580" max="13580" width="10.125" style="230" customWidth="1"/>
    <col min="13581" max="13581" width="10.375" style="230" customWidth="1"/>
    <col min="13582" max="13582" width="8.875" style="230" customWidth="1"/>
    <col min="13583" max="13583" width="10.5" style="230" customWidth="1"/>
    <col min="13584" max="13584" width="12.375" style="230" customWidth="1"/>
    <col min="13585" max="13585" width="18.625" style="230" customWidth="1"/>
    <col min="13586" max="13826" width="8.5" style="230"/>
    <col min="13827" max="13827" width="3.25" style="230" customWidth="1"/>
    <col min="13828" max="13828" width="18.875" style="230" customWidth="1"/>
    <col min="13829" max="13829" width="4.375" style="230" customWidth="1"/>
    <col min="13830" max="13830" width="6.5" style="230" customWidth="1"/>
    <col min="13831" max="13831" width="5.375" style="230" customWidth="1"/>
    <col min="13832" max="13832" width="10.25" style="230" customWidth="1"/>
    <col min="13833" max="13833" width="4.5" style="230" customWidth="1"/>
    <col min="13834" max="13834" width="6.5" style="230" customWidth="1"/>
    <col min="13835" max="13835" width="7.375" style="230" customWidth="1"/>
    <col min="13836" max="13836" width="10.125" style="230" customWidth="1"/>
    <col min="13837" max="13837" width="10.375" style="230" customWidth="1"/>
    <col min="13838" max="13838" width="8.875" style="230" customWidth="1"/>
    <col min="13839" max="13839" width="10.5" style="230" customWidth="1"/>
    <col min="13840" max="13840" width="12.375" style="230" customWidth="1"/>
    <col min="13841" max="13841" width="18.625" style="230" customWidth="1"/>
    <col min="13842" max="14082" width="8.5" style="230"/>
    <col min="14083" max="14083" width="3.25" style="230" customWidth="1"/>
    <col min="14084" max="14084" width="18.875" style="230" customWidth="1"/>
    <col min="14085" max="14085" width="4.375" style="230" customWidth="1"/>
    <col min="14086" max="14086" width="6.5" style="230" customWidth="1"/>
    <col min="14087" max="14087" width="5.375" style="230" customWidth="1"/>
    <col min="14088" max="14088" width="10.25" style="230" customWidth="1"/>
    <col min="14089" max="14089" width="4.5" style="230" customWidth="1"/>
    <col min="14090" max="14090" width="6.5" style="230" customWidth="1"/>
    <col min="14091" max="14091" width="7.375" style="230" customWidth="1"/>
    <col min="14092" max="14092" width="10.125" style="230" customWidth="1"/>
    <col min="14093" max="14093" width="10.375" style="230" customWidth="1"/>
    <col min="14094" max="14094" width="8.875" style="230" customWidth="1"/>
    <col min="14095" max="14095" width="10.5" style="230" customWidth="1"/>
    <col min="14096" max="14096" width="12.375" style="230" customWidth="1"/>
    <col min="14097" max="14097" width="18.625" style="230" customWidth="1"/>
    <col min="14098" max="14338" width="8.5" style="230"/>
    <col min="14339" max="14339" width="3.25" style="230" customWidth="1"/>
    <col min="14340" max="14340" width="18.875" style="230" customWidth="1"/>
    <col min="14341" max="14341" width="4.375" style="230" customWidth="1"/>
    <col min="14342" max="14342" width="6.5" style="230" customWidth="1"/>
    <col min="14343" max="14343" width="5.375" style="230" customWidth="1"/>
    <col min="14344" max="14344" width="10.25" style="230" customWidth="1"/>
    <col min="14345" max="14345" width="4.5" style="230" customWidth="1"/>
    <col min="14346" max="14346" width="6.5" style="230" customWidth="1"/>
    <col min="14347" max="14347" width="7.375" style="230" customWidth="1"/>
    <col min="14348" max="14348" width="10.125" style="230" customWidth="1"/>
    <col min="14349" max="14349" width="10.375" style="230" customWidth="1"/>
    <col min="14350" max="14350" width="8.875" style="230" customWidth="1"/>
    <col min="14351" max="14351" width="10.5" style="230" customWidth="1"/>
    <col min="14352" max="14352" width="12.375" style="230" customWidth="1"/>
    <col min="14353" max="14353" width="18.625" style="230" customWidth="1"/>
    <col min="14354" max="14594" width="8.5" style="230"/>
    <col min="14595" max="14595" width="3.25" style="230" customWidth="1"/>
    <col min="14596" max="14596" width="18.875" style="230" customWidth="1"/>
    <col min="14597" max="14597" width="4.375" style="230" customWidth="1"/>
    <col min="14598" max="14598" width="6.5" style="230" customWidth="1"/>
    <col min="14599" max="14599" width="5.375" style="230" customWidth="1"/>
    <col min="14600" max="14600" width="10.25" style="230" customWidth="1"/>
    <col min="14601" max="14601" width="4.5" style="230" customWidth="1"/>
    <col min="14602" max="14602" width="6.5" style="230" customWidth="1"/>
    <col min="14603" max="14603" width="7.375" style="230" customWidth="1"/>
    <col min="14604" max="14604" width="10.125" style="230" customWidth="1"/>
    <col min="14605" max="14605" width="10.375" style="230" customWidth="1"/>
    <col min="14606" max="14606" width="8.875" style="230" customWidth="1"/>
    <col min="14607" max="14607" width="10.5" style="230" customWidth="1"/>
    <col min="14608" max="14608" width="12.375" style="230" customWidth="1"/>
    <col min="14609" max="14609" width="18.625" style="230" customWidth="1"/>
    <col min="14610" max="14850" width="8.5" style="230"/>
    <col min="14851" max="14851" width="3.25" style="230" customWidth="1"/>
    <col min="14852" max="14852" width="18.875" style="230" customWidth="1"/>
    <col min="14853" max="14853" width="4.375" style="230" customWidth="1"/>
    <col min="14854" max="14854" width="6.5" style="230" customWidth="1"/>
    <col min="14855" max="14855" width="5.375" style="230" customWidth="1"/>
    <col min="14856" max="14856" width="10.25" style="230" customWidth="1"/>
    <col min="14857" max="14857" width="4.5" style="230" customWidth="1"/>
    <col min="14858" max="14858" width="6.5" style="230" customWidth="1"/>
    <col min="14859" max="14859" width="7.375" style="230" customWidth="1"/>
    <col min="14860" max="14860" width="10.125" style="230" customWidth="1"/>
    <col min="14861" max="14861" width="10.375" style="230" customWidth="1"/>
    <col min="14862" max="14862" width="8.875" style="230" customWidth="1"/>
    <col min="14863" max="14863" width="10.5" style="230" customWidth="1"/>
    <col min="14864" max="14864" width="12.375" style="230" customWidth="1"/>
    <col min="14865" max="14865" width="18.625" style="230" customWidth="1"/>
    <col min="14866" max="15106" width="8.5" style="230"/>
    <col min="15107" max="15107" width="3.25" style="230" customWidth="1"/>
    <col min="15108" max="15108" width="18.875" style="230" customWidth="1"/>
    <col min="15109" max="15109" width="4.375" style="230" customWidth="1"/>
    <col min="15110" max="15110" width="6.5" style="230" customWidth="1"/>
    <col min="15111" max="15111" width="5.375" style="230" customWidth="1"/>
    <col min="15112" max="15112" width="10.25" style="230" customWidth="1"/>
    <col min="15113" max="15113" width="4.5" style="230" customWidth="1"/>
    <col min="15114" max="15114" width="6.5" style="230" customWidth="1"/>
    <col min="15115" max="15115" width="7.375" style="230" customWidth="1"/>
    <col min="15116" max="15116" width="10.125" style="230" customWidth="1"/>
    <col min="15117" max="15117" width="10.375" style="230" customWidth="1"/>
    <col min="15118" max="15118" width="8.875" style="230" customWidth="1"/>
    <col min="15119" max="15119" width="10.5" style="230" customWidth="1"/>
    <col min="15120" max="15120" width="12.375" style="230" customWidth="1"/>
    <col min="15121" max="15121" width="18.625" style="230" customWidth="1"/>
    <col min="15122" max="15362" width="8.5" style="230"/>
    <col min="15363" max="15363" width="3.25" style="230" customWidth="1"/>
    <col min="15364" max="15364" width="18.875" style="230" customWidth="1"/>
    <col min="15365" max="15365" width="4.375" style="230" customWidth="1"/>
    <col min="15366" max="15366" width="6.5" style="230" customWidth="1"/>
    <col min="15367" max="15367" width="5.375" style="230" customWidth="1"/>
    <col min="15368" max="15368" width="10.25" style="230" customWidth="1"/>
    <col min="15369" max="15369" width="4.5" style="230" customWidth="1"/>
    <col min="15370" max="15370" width="6.5" style="230" customWidth="1"/>
    <col min="15371" max="15371" width="7.375" style="230" customWidth="1"/>
    <col min="15372" max="15372" width="10.125" style="230" customWidth="1"/>
    <col min="15373" max="15373" width="10.375" style="230" customWidth="1"/>
    <col min="15374" max="15374" width="8.875" style="230" customWidth="1"/>
    <col min="15375" max="15375" width="10.5" style="230" customWidth="1"/>
    <col min="15376" max="15376" width="12.375" style="230" customWidth="1"/>
    <col min="15377" max="15377" width="18.625" style="230" customWidth="1"/>
    <col min="15378" max="15618" width="8.5" style="230"/>
    <col min="15619" max="15619" width="3.25" style="230" customWidth="1"/>
    <col min="15620" max="15620" width="18.875" style="230" customWidth="1"/>
    <col min="15621" max="15621" width="4.375" style="230" customWidth="1"/>
    <col min="15622" max="15622" width="6.5" style="230" customWidth="1"/>
    <col min="15623" max="15623" width="5.375" style="230" customWidth="1"/>
    <col min="15624" max="15624" width="10.25" style="230" customWidth="1"/>
    <col min="15625" max="15625" width="4.5" style="230" customWidth="1"/>
    <col min="15626" max="15626" width="6.5" style="230" customWidth="1"/>
    <col min="15627" max="15627" width="7.375" style="230" customWidth="1"/>
    <col min="15628" max="15628" width="10.125" style="230" customWidth="1"/>
    <col min="15629" max="15629" width="10.375" style="230" customWidth="1"/>
    <col min="15630" max="15630" width="8.875" style="230" customWidth="1"/>
    <col min="15631" max="15631" width="10.5" style="230" customWidth="1"/>
    <col min="15632" max="15632" width="12.375" style="230" customWidth="1"/>
    <col min="15633" max="15633" width="18.625" style="230" customWidth="1"/>
    <col min="15634" max="15874" width="8.5" style="230"/>
    <col min="15875" max="15875" width="3.25" style="230" customWidth="1"/>
    <col min="15876" max="15876" width="18.875" style="230" customWidth="1"/>
    <col min="15877" max="15877" width="4.375" style="230" customWidth="1"/>
    <col min="15878" max="15878" width="6.5" style="230" customWidth="1"/>
    <col min="15879" max="15879" width="5.375" style="230" customWidth="1"/>
    <col min="15880" max="15880" width="10.25" style="230" customWidth="1"/>
    <col min="15881" max="15881" width="4.5" style="230" customWidth="1"/>
    <col min="15882" max="15882" width="6.5" style="230" customWidth="1"/>
    <col min="15883" max="15883" width="7.375" style="230" customWidth="1"/>
    <col min="15884" max="15884" width="10.125" style="230" customWidth="1"/>
    <col min="15885" max="15885" width="10.375" style="230" customWidth="1"/>
    <col min="15886" max="15886" width="8.875" style="230" customWidth="1"/>
    <col min="15887" max="15887" width="10.5" style="230" customWidth="1"/>
    <col min="15888" max="15888" width="12.375" style="230" customWidth="1"/>
    <col min="15889" max="15889" width="18.625" style="230" customWidth="1"/>
    <col min="15890" max="16130" width="8.5" style="230"/>
    <col min="16131" max="16131" width="3.25" style="230" customWidth="1"/>
    <col min="16132" max="16132" width="18.875" style="230" customWidth="1"/>
    <col min="16133" max="16133" width="4.375" style="230" customWidth="1"/>
    <col min="16134" max="16134" width="6.5" style="230" customWidth="1"/>
    <col min="16135" max="16135" width="5.375" style="230" customWidth="1"/>
    <col min="16136" max="16136" width="10.25" style="230" customWidth="1"/>
    <col min="16137" max="16137" width="4.5" style="230" customWidth="1"/>
    <col min="16138" max="16138" width="6.5" style="230" customWidth="1"/>
    <col min="16139" max="16139" width="7.375" style="230" customWidth="1"/>
    <col min="16140" max="16140" width="10.125" style="230" customWidth="1"/>
    <col min="16141" max="16141" width="10.375" style="230" customWidth="1"/>
    <col min="16142" max="16142" width="8.875" style="230" customWidth="1"/>
    <col min="16143" max="16143" width="10.5" style="230" customWidth="1"/>
    <col min="16144" max="16144" width="12.375" style="230" customWidth="1"/>
    <col min="16145" max="16145" width="18.625" style="230" customWidth="1"/>
    <col min="16146" max="16384" width="8.5" style="230"/>
  </cols>
  <sheetData>
    <row r="1" spans="1:15" s="227" customFormat="1" ht="18.75" customHeight="1">
      <c r="A1" s="571" t="s">
        <v>480</v>
      </c>
      <c r="B1" s="571"/>
      <c r="C1" s="571"/>
      <c r="D1" s="571"/>
      <c r="E1" s="571"/>
      <c r="F1" s="571"/>
      <c r="G1" s="571"/>
      <c r="H1" s="571"/>
      <c r="I1" s="571"/>
      <c r="J1" s="571"/>
      <c r="K1" s="571"/>
      <c r="L1" s="571"/>
      <c r="M1" s="571"/>
      <c r="N1" s="376" t="s">
        <v>0</v>
      </c>
      <c r="O1" s="377">
        <v>138</v>
      </c>
    </row>
    <row r="2" spans="1:15" ht="16.5" customHeight="1">
      <c r="A2" s="228" t="str">
        <f>IF(ISERROR(VLOOKUP(O1,[1]dsTruong!$A$1:$B$193,2,0)),"Nhập STT trường vào ô 'M1', tên đơn vị sẽ được tự động nhập vào (xem STT tại Sheet 'dsTruong')",VLOOKUP(O1,[1]dsTruong!$A$1:$B$193,2,0))</f>
        <v>Trường Cao đẳng Kỹ thuật  Lý Tự Trọng TP.HCM</v>
      </c>
      <c r="B2" s="229"/>
      <c r="C2" s="229"/>
      <c r="D2" s="229"/>
      <c r="E2" s="727"/>
      <c r="F2" s="229"/>
      <c r="G2" s="229"/>
      <c r="H2" s="229"/>
      <c r="I2" s="229"/>
      <c r="J2" s="229"/>
      <c r="K2" s="229"/>
      <c r="L2" s="229"/>
      <c r="M2" s="378"/>
      <c r="N2" s="379"/>
      <c r="O2" s="380"/>
    </row>
    <row r="3" spans="1:15" s="231" customFormat="1" ht="43.5" customHeight="1">
      <c r="A3" s="572" t="str">
        <f ca="1">"BẢNG TỔNG HỢP TÌNH HÌNH NHÂN SỰ NĂM HỌC "&amp;YEAR(TODAY())-1&amp;"-"&amp;YEAR(TODAY())&amp;" VÀ KẾ HOẠCH NHÂN SỰ NĂM HỌC "&amp;YEAR(TODAY())&amp;"-"&amp;YEAR(TODAY())+1</f>
        <v>BẢNG TỔNG HỢP TÌNH HÌNH NHÂN SỰ NĂM HỌC 2015-2016 VÀ KẾ HOẠCH NHÂN SỰ NĂM HỌC 2016-2017</v>
      </c>
      <c r="B3" s="573"/>
      <c r="C3" s="573"/>
      <c r="D3" s="573"/>
      <c r="E3" s="573"/>
      <c r="F3" s="573"/>
      <c r="G3" s="573"/>
      <c r="H3" s="573"/>
      <c r="I3" s="573"/>
      <c r="J3" s="573"/>
      <c r="K3" s="573"/>
      <c r="L3" s="573"/>
      <c r="M3" s="573"/>
      <c r="N3" s="573"/>
      <c r="O3" s="573"/>
    </row>
    <row r="4" spans="1:15" ht="18.75">
      <c r="B4" s="233" t="s">
        <v>481</v>
      </c>
      <c r="C4" s="233"/>
      <c r="D4" s="233"/>
      <c r="E4" s="728"/>
    </row>
    <row r="5" spans="1:15" ht="5.25" customHeight="1">
      <c r="B5" s="234"/>
      <c r="C5" s="234"/>
      <c r="D5" s="234"/>
      <c r="E5" s="729"/>
      <c r="F5" s="235"/>
      <c r="G5" s="235"/>
      <c r="H5" s="235"/>
      <c r="I5" s="235"/>
      <c r="J5" s="235"/>
    </row>
    <row r="6" spans="1:15" s="227" customFormat="1" ht="51.75" customHeight="1">
      <c r="A6" s="574"/>
      <c r="B6" s="574"/>
      <c r="C6" s="711"/>
      <c r="D6" s="711"/>
      <c r="E6" s="575" t="s">
        <v>482</v>
      </c>
      <c r="F6" s="575"/>
      <c r="G6" s="529" t="s">
        <v>483</v>
      </c>
      <c r="H6" s="529"/>
      <c r="I6" s="529" t="s">
        <v>744</v>
      </c>
      <c r="J6" s="529"/>
      <c r="K6" s="575" t="s">
        <v>484</v>
      </c>
      <c r="L6" s="575"/>
      <c r="M6" s="529" t="s">
        <v>485</v>
      </c>
      <c r="N6" s="529"/>
      <c r="O6" s="529"/>
    </row>
    <row r="7" spans="1:15" ht="49.5" customHeight="1">
      <c r="A7" s="574"/>
      <c r="B7" s="574"/>
      <c r="C7" s="711"/>
      <c r="D7" s="711"/>
      <c r="E7" s="401" t="s">
        <v>486</v>
      </c>
      <c r="F7" s="236" t="s">
        <v>487</v>
      </c>
      <c r="G7" s="236" t="s">
        <v>486</v>
      </c>
      <c r="H7" s="236" t="s">
        <v>487</v>
      </c>
      <c r="I7" s="236" t="s">
        <v>486</v>
      </c>
      <c r="J7" s="236" t="s">
        <v>487</v>
      </c>
      <c r="K7" s="236" t="s">
        <v>486</v>
      </c>
      <c r="L7" s="236" t="s">
        <v>487</v>
      </c>
      <c r="M7" s="375" t="s">
        <v>486</v>
      </c>
      <c r="N7" s="375" t="s">
        <v>486</v>
      </c>
      <c r="O7" s="375" t="s">
        <v>488</v>
      </c>
    </row>
    <row r="8" spans="1:15">
      <c r="A8" s="237">
        <v>1</v>
      </c>
      <c r="B8" s="238" t="s">
        <v>489</v>
      </c>
      <c r="C8" s="238"/>
      <c r="D8" s="238"/>
      <c r="E8" s="388"/>
      <c r="F8" s="388"/>
      <c r="G8" s="388"/>
      <c r="H8" s="388"/>
      <c r="I8" s="388"/>
      <c r="J8" s="388"/>
      <c r="K8" s="239"/>
      <c r="L8" s="239"/>
      <c r="M8" s="240" t="s">
        <v>490</v>
      </c>
      <c r="N8" s="239"/>
      <c r="O8" s="239"/>
    </row>
    <row r="9" spans="1:15">
      <c r="A9" s="237">
        <v>2</v>
      </c>
      <c r="B9" s="238" t="s">
        <v>491</v>
      </c>
      <c r="C9" s="238"/>
      <c r="D9" s="238"/>
      <c r="E9" s="388"/>
      <c r="F9" s="388"/>
      <c r="G9" s="388"/>
      <c r="H9" s="388"/>
      <c r="I9" s="388"/>
      <c r="J9" s="388"/>
      <c r="K9" s="239"/>
      <c r="L9" s="239"/>
      <c r="M9" s="240" t="s">
        <v>492</v>
      </c>
      <c r="N9" s="239"/>
      <c r="O9" s="239"/>
    </row>
    <row r="10" spans="1:15">
      <c r="A10" s="237">
        <v>3</v>
      </c>
      <c r="B10" s="238" t="s">
        <v>326</v>
      </c>
      <c r="C10" s="238"/>
      <c r="D10" s="238"/>
      <c r="E10" s="388"/>
      <c r="F10" s="388"/>
      <c r="G10" s="388"/>
      <c r="H10" s="388"/>
      <c r="I10" s="388"/>
      <c r="J10" s="388"/>
      <c r="K10" s="239"/>
      <c r="L10" s="239"/>
      <c r="M10" s="240" t="s">
        <v>493</v>
      </c>
      <c r="N10" s="239"/>
      <c r="O10" s="239"/>
    </row>
    <row r="11" spans="1:15">
      <c r="A11" s="237">
        <v>4</v>
      </c>
      <c r="B11" s="238" t="s">
        <v>494</v>
      </c>
      <c r="C11" s="238"/>
      <c r="D11" s="238"/>
      <c r="E11" s="388"/>
      <c r="F11" s="388"/>
      <c r="G11" s="388"/>
      <c r="H11" s="388"/>
      <c r="I11" s="389">
        <v>4</v>
      </c>
      <c r="J11" s="388">
        <v>177</v>
      </c>
      <c r="K11" s="239"/>
      <c r="L11" s="239"/>
      <c r="M11" s="240" t="s">
        <v>495</v>
      </c>
      <c r="N11" s="239"/>
      <c r="O11" s="239"/>
    </row>
    <row r="12" spans="1:15">
      <c r="A12" s="237">
        <v>5</v>
      </c>
      <c r="B12" s="238" t="s">
        <v>496</v>
      </c>
      <c r="C12" s="238"/>
      <c r="D12" s="238"/>
      <c r="E12" s="388"/>
      <c r="F12" s="388"/>
      <c r="G12" s="388"/>
      <c r="H12" s="388"/>
      <c r="I12" s="388"/>
      <c r="J12" s="388"/>
      <c r="K12" s="239"/>
      <c r="L12" s="239"/>
      <c r="M12" s="240" t="s">
        <v>497</v>
      </c>
      <c r="N12" s="239"/>
      <c r="O12" s="239"/>
    </row>
    <row r="13" spans="1:15">
      <c r="A13" s="237">
        <v>6</v>
      </c>
      <c r="B13" s="238" t="s">
        <v>498</v>
      </c>
      <c r="C13" s="238"/>
      <c r="D13" s="238"/>
      <c r="E13" s="388">
        <v>22</v>
      </c>
      <c r="F13" s="388">
        <v>1232</v>
      </c>
      <c r="G13" s="388">
        <v>6</v>
      </c>
      <c r="H13" s="388">
        <v>272</v>
      </c>
      <c r="I13" s="388">
        <v>4</v>
      </c>
      <c r="J13" s="388">
        <v>212</v>
      </c>
      <c r="K13" s="239">
        <v>50</v>
      </c>
      <c r="L13" s="239">
        <v>1699</v>
      </c>
      <c r="M13" s="240" t="s">
        <v>499</v>
      </c>
      <c r="N13" s="239">
        <v>9</v>
      </c>
      <c r="O13" s="239">
        <v>355</v>
      </c>
    </row>
    <row r="14" spans="1:15">
      <c r="A14" s="237">
        <v>7</v>
      </c>
      <c r="B14" s="238" t="s">
        <v>500</v>
      </c>
      <c r="C14" s="238"/>
      <c r="D14" s="238"/>
      <c r="E14" s="388">
        <v>25</v>
      </c>
      <c r="F14" s="388">
        <v>1434</v>
      </c>
      <c r="G14" s="388"/>
      <c r="H14" s="388"/>
      <c r="I14" s="388">
        <v>4</v>
      </c>
      <c r="J14" s="388">
        <v>188</v>
      </c>
      <c r="K14" s="239">
        <v>18</v>
      </c>
      <c r="L14" s="239">
        <v>179</v>
      </c>
      <c r="M14" s="240" t="s">
        <v>501</v>
      </c>
      <c r="N14" s="239">
        <v>10</v>
      </c>
      <c r="O14" s="239">
        <v>422</v>
      </c>
    </row>
    <row r="15" spans="1:15">
      <c r="A15" s="237">
        <v>8</v>
      </c>
      <c r="B15" s="238" t="s">
        <v>502</v>
      </c>
      <c r="C15" s="238"/>
      <c r="D15" s="238"/>
      <c r="E15" s="388">
        <v>33</v>
      </c>
      <c r="F15" s="388">
        <v>1835</v>
      </c>
      <c r="G15" s="388">
        <v>2</v>
      </c>
      <c r="H15" s="388">
        <v>100</v>
      </c>
      <c r="I15" s="388">
        <v>3</v>
      </c>
      <c r="J15" s="388">
        <v>129</v>
      </c>
      <c r="K15" s="239">
        <v>5</v>
      </c>
      <c r="L15" s="239">
        <v>75</v>
      </c>
      <c r="M15" s="241" t="s">
        <v>503</v>
      </c>
      <c r="N15" s="241">
        <f>SUM(N8:N14)</f>
        <v>19</v>
      </c>
      <c r="O15" s="241">
        <f>SUM(O8:O14)</f>
        <v>777</v>
      </c>
    </row>
    <row r="16" spans="1:15">
      <c r="A16" s="237">
        <v>9</v>
      </c>
      <c r="B16" s="238" t="s">
        <v>504</v>
      </c>
      <c r="C16" s="238"/>
      <c r="D16" s="238"/>
      <c r="E16" s="388"/>
      <c r="F16" s="388"/>
      <c r="G16" s="388">
        <v>4</v>
      </c>
      <c r="H16" s="388">
        <v>216</v>
      </c>
      <c r="I16" s="388">
        <v>3</v>
      </c>
      <c r="J16" s="388">
        <v>134</v>
      </c>
      <c r="K16" s="239"/>
      <c r="L16" s="239"/>
      <c r="M16" s="556"/>
      <c r="N16" s="557"/>
      <c r="O16" s="558"/>
    </row>
    <row r="17" spans="1:15">
      <c r="A17" s="237">
        <v>10</v>
      </c>
      <c r="B17" s="238" t="s">
        <v>505</v>
      </c>
      <c r="C17" s="238"/>
      <c r="D17" s="238"/>
      <c r="E17" s="388">
        <v>13</v>
      </c>
      <c r="F17" s="388">
        <v>626</v>
      </c>
      <c r="G17" s="388">
        <v>4</v>
      </c>
      <c r="H17" s="388">
        <v>154</v>
      </c>
      <c r="I17" s="388">
        <v>3</v>
      </c>
      <c r="J17" s="388">
        <v>137</v>
      </c>
      <c r="K17" s="239"/>
      <c r="L17" s="239"/>
      <c r="M17" s="559"/>
      <c r="N17" s="560"/>
      <c r="O17" s="561"/>
    </row>
    <row r="18" spans="1:15">
      <c r="A18" s="237">
        <v>11</v>
      </c>
      <c r="B18" s="238" t="s">
        <v>506</v>
      </c>
      <c r="C18" s="238"/>
      <c r="D18" s="238"/>
      <c r="E18" s="388"/>
      <c r="F18" s="388"/>
      <c r="G18" s="388"/>
      <c r="H18" s="388"/>
      <c r="I18" s="388"/>
      <c r="J18" s="388"/>
      <c r="K18" s="239"/>
      <c r="L18" s="239"/>
      <c r="M18" s="559"/>
      <c r="N18" s="560"/>
      <c r="O18" s="561"/>
    </row>
    <row r="19" spans="1:15">
      <c r="A19" s="237">
        <v>12</v>
      </c>
      <c r="B19" s="238" t="s">
        <v>507</v>
      </c>
      <c r="C19" s="238"/>
      <c r="D19" s="238"/>
      <c r="E19" s="388">
        <v>29</v>
      </c>
      <c r="F19" s="388">
        <v>1568</v>
      </c>
      <c r="G19" s="388">
        <v>4</v>
      </c>
      <c r="H19" s="388">
        <v>226</v>
      </c>
      <c r="I19" s="388">
        <v>5</v>
      </c>
      <c r="J19" s="388">
        <v>263</v>
      </c>
      <c r="K19" s="239">
        <v>2</v>
      </c>
      <c r="L19" s="239">
        <v>20</v>
      </c>
      <c r="M19" s="559"/>
      <c r="N19" s="560"/>
      <c r="O19" s="561"/>
    </row>
    <row r="20" spans="1:15">
      <c r="A20" s="237">
        <v>13</v>
      </c>
      <c r="B20" s="238" t="s">
        <v>508</v>
      </c>
      <c r="C20" s="238"/>
      <c r="D20" s="238"/>
      <c r="E20" s="388">
        <v>8</v>
      </c>
      <c r="F20" s="388">
        <v>463</v>
      </c>
      <c r="G20" s="388">
        <v>3</v>
      </c>
      <c r="H20" s="388">
        <v>110</v>
      </c>
      <c r="I20" s="388">
        <v>4</v>
      </c>
      <c r="J20" s="388">
        <v>164</v>
      </c>
      <c r="K20" s="239"/>
      <c r="L20" s="239"/>
      <c r="M20" s="559"/>
      <c r="N20" s="560"/>
      <c r="O20" s="561"/>
    </row>
    <row r="21" spans="1:15">
      <c r="A21" s="237">
        <v>14</v>
      </c>
      <c r="B21" s="238" t="s">
        <v>509</v>
      </c>
      <c r="C21" s="238"/>
      <c r="D21" s="238"/>
      <c r="E21" s="388"/>
      <c r="F21" s="388"/>
      <c r="G21" s="388"/>
      <c r="H21" s="388"/>
      <c r="I21" s="388"/>
      <c r="J21" s="388"/>
      <c r="K21" s="239"/>
      <c r="L21" s="239"/>
      <c r="M21" s="559"/>
      <c r="N21" s="560"/>
      <c r="O21" s="561"/>
    </row>
    <row r="22" spans="1:15">
      <c r="A22" s="237">
        <v>15</v>
      </c>
      <c r="B22" s="238" t="s">
        <v>510</v>
      </c>
      <c r="C22" s="238"/>
      <c r="D22" s="238"/>
      <c r="E22" s="388"/>
      <c r="F22" s="388"/>
      <c r="G22" s="388"/>
      <c r="H22" s="388"/>
      <c r="I22" s="388"/>
      <c r="J22" s="388"/>
      <c r="K22" s="239"/>
      <c r="L22" s="239"/>
      <c r="M22" s="559"/>
      <c r="N22" s="560"/>
      <c r="O22" s="561"/>
    </row>
    <row r="23" spans="1:15">
      <c r="A23" s="237">
        <v>16</v>
      </c>
      <c r="B23" s="238" t="s">
        <v>511</v>
      </c>
      <c r="C23" s="238"/>
      <c r="D23" s="238"/>
      <c r="E23" s="388"/>
      <c r="F23" s="388"/>
      <c r="G23" s="388"/>
      <c r="H23" s="388"/>
      <c r="I23" s="388"/>
      <c r="J23" s="388"/>
      <c r="K23" s="239"/>
      <c r="L23" s="239"/>
      <c r="M23" s="559"/>
      <c r="N23" s="560"/>
      <c r="O23" s="561"/>
    </row>
    <row r="24" spans="1:15">
      <c r="A24" s="237">
        <v>17</v>
      </c>
      <c r="B24" s="238" t="s">
        <v>512</v>
      </c>
      <c r="C24" s="238"/>
      <c r="D24" s="238"/>
      <c r="E24" s="388"/>
      <c r="F24" s="388"/>
      <c r="G24" s="388"/>
      <c r="H24" s="388"/>
      <c r="I24" s="388"/>
      <c r="J24" s="388"/>
      <c r="K24" s="239"/>
      <c r="L24" s="239"/>
      <c r="M24" s="559"/>
      <c r="N24" s="560"/>
      <c r="O24" s="561"/>
    </row>
    <row r="25" spans="1:15">
      <c r="A25" s="237">
        <v>18</v>
      </c>
      <c r="B25" s="238" t="s">
        <v>513</v>
      </c>
      <c r="C25" s="238"/>
      <c r="D25" s="238"/>
      <c r="E25" s="388"/>
      <c r="F25" s="388"/>
      <c r="G25" s="388"/>
      <c r="H25" s="388"/>
      <c r="I25" s="388"/>
      <c r="J25" s="388"/>
      <c r="K25" s="239"/>
      <c r="L25" s="239"/>
      <c r="M25" s="559"/>
      <c r="N25" s="560"/>
      <c r="O25" s="561"/>
    </row>
    <row r="26" spans="1:15">
      <c r="A26" s="237">
        <v>19</v>
      </c>
      <c r="B26" s="238" t="s">
        <v>514</v>
      </c>
      <c r="C26" s="238"/>
      <c r="D26" s="238"/>
      <c r="E26" s="388"/>
      <c r="F26" s="388"/>
      <c r="G26" s="388"/>
      <c r="H26" s="388"/>
      <c r="I26" s="388"/>
      <c r="J26" s="388"/>
      <c r="K26" s="239"/>
      <c r="L26" s="239"/>
      <c r="M26" s="559"/>
      <c r="N26" s="560"/>
      <c r="O26" s="561"/>
    </row>
    <row r="27" spans="1:15">
      <c r="A27" s="237">
        <v>20</v>
      </c>
      <c r="B27" s="238" t="s">
        <v>508</v>
      </c>
      <c r="C27" s="238"/>
      <c r="D27" s="238"/>
      <c r="E27" s="388"/>
      <c r="F27" s="388"/>
      <c r="G27" s="388"/>
      <c r="H27" s="388"/>
      <c r="I27" s="388"/>
      <c r="J27" s="388"/>
      <c r="K27" s="239"/>
      <c r="L27" s="239"/>
      <c r="M27" s="559"/>
      <c r="N27" s="560"/>
      <c r="O27" s="561"/>
    </row>
    <row r="28" spans="1:15">
      <c r="A28" s="237">
        <v>21</v>
      </c>
      <c r="B28" s="238" t="s">
        <v>515</v>
      </c>
      <c r="C28" s="238"/>
      <c r="D28" s="238"/>
      <c r="E28" s="388"/>
      <c r="F28" s="388"/>
      <c r="G28" s="388"/>
      <c r="H28" s="388"/>
      <c r="I28" s="388"/>
      <c r="J28" s="388"/>
      <c r="K28" s="239"/>
      <c r="L28" s="239"/>
      <c r="M28" s="559"/>
      <c r="N28" s="560"/>
      <c r="O28" s="561"/>
    </row>
    <row r="29" spans="1:15">
      <c r="A29" s="237">
        <v>22</v>
      </c>
      <c r="B29" s="238" t="s">
        <v>516</v>
      </c>
      <c r="C29" s="238"/>
      <c r="D29" s="238"/>
      <c r="E29" s="388"/>
      <c r="F29" s="388"/>
      <c r="G29" s="388"/>
      <c r="H29" s="388"/>
      <c r="I29" s="388"/>
      <c r="J29" s="388"/>
      <c r="K29" s="239"/>
      <c r="L29" s="239"/>
      <c r="M29" s="559"/>
      <c r="N29" s="560"/>
      <c r="O29" s="561"/>
    </row>
    <row r="30" spans="1:15">
      <c r="A30" s="237">
        <v>23</v>
      </c>
      <c r="B30" s="238" t="s">
        <v>517</v>
      </c>
      <c r="C30" s="238"/>
      <c r="D30" s="238"/>
      <c r="E30" s="388"/>
      <c r="F30" s="388"/>
      <c r="G30" s="388"/>
      <c r="H30" s="388"/>
      <c r="I30" s="388"/>
      <c r="J30" s="388"/>
      <c r="K30" s="239"/>
      <c r="L30" s="239"/>
      <c r="M30" s="559"/>
      <c r="N30" s="560"/>
      <c r="O30" s="561"/>
    </row>
    <row r="31" spans="1:15">
      <c r="A31" s="237">
        <v>24</v>
      </c>
      <c r="B31" s="238" t="s">
        <v>518</v>
      </c>
      <c r="C31" s="238"/>
      <c r="D31" s="238"/>
      <c r="E31" s="388"/>
      <c r="F31" s="388"/>
      <c r="G31" s="388">
        <v>3</v>
      </c>
      <c r="H31" s="388">
        <v>145</v>
      </c>
      <c r="I31" s="388"/>
      <c r="J31" s="388"/>
      <c r="K31" s="239"/>
      <c r="L31" s="239"/>
      <c r="M31" s="559"/>
      <c r="N31" s="560"/>
      <c r="O31" s="561"/>
    </row>
    <row r="32" spans="1:15">
      <c r="A32" s="237">
        <v>25</v>
      </c>
      <c r="B32" s="238" t="s">
        <v>519</v>
      </c>
      <c r="C32" s="238"/>
      <c r="D32" s="238"/>
      <c r="E32" s="239"/>
      <c r="F32" s="239"/>
      <c r="G32" s="239"/>
      <c r="H32" s="239"/>
      <c r="I32" s="239"/>
      <c r="J32" s="239"/>
      <c r="K32" s="239"/>
      <c r="L32" s="239"/>
      <c r="M32" s="559"/>
      <c r="N32" s="560"/>
      <c r="O32" s="561"/>
    </row>
    <row r="33" spans="1:15">
      <c r="A33" s="242">
        <v>26</v>
      </c>
      <c r="B33" s="243" t="s">
        <v>520</v>
      </c>
      <c r="C33" s="243"/>
      <c r="D33" s="243"/>
      <c r="E33" s="239"/>
      <c r="F33" s="239"/>
      <c r="G33" s="239"/>
      <c r="H33" s="239"/>
      <c r="I33" s="239"/>
      <c r="J33" s="239"/>
      <c r="K33" s="239"/>
      <c r="L33" s="239"/>
      <c r="M33" s="559"/>
      <c r="N33" s="560"/>
      <c r="O33" s="561"/>
    </row>
    <row r="34" spans="1:15">
      <c r="A34" s="237">
        <v>27</v>
      </c>
      <c r="B34" s="238" t="s">
        <v>521</v>
      </c>
      <c r="C34" s="238"/>
      <c r="D34" s="238"/>
      <c r="E34" s="239"/>
      <c r="F34" s="239"/>
      <c r="G34" s="239"/>
      <c r="H34" s="239"/>
      <c r="I34" s="239"/>
      <c r="J34" s="239"/>
      <c r="K34" s="239"/>
      <c r="L34" s="239"/>
      <c r="M34" s="559"/>
      <c r="N34" s="560"/>
      <c r="O34" s="561"/>
    </row>
    <row r="35" spans="1:15">
      <c r="A35" s="237">
        <v>28</v>
      </c>
      <c r="B35" s="238" t="s">
        <v>522</v>
      </c>
      <c r="C35" s="238"/>
      <c r="D35" s="238"/>
      <c r="E35" s="239"/>
      <c r="F35" s="239"/>
      <c r="G35" s="239"/>
      <c r="H35" s="239"/>
      <c r="I35" s="239"/>
      <c r="J35" s="239"/>
      <c r="K35" s="239"/>
      <c r="L35" s="239"/>
      <c r="M35" s="559"/>
      <c r="N35" s="560"/>
      <c r="O35" s="561"/>
    </row>
    <row r="36" spans="1:15">
      <c r="A36" s="237">
        <v>29</v>
      </c>
      <c r="B36" s="238" t="s">
        <v>523</v>
      </c>
      <c r="C36" s="238"/>
      <c r="D36" s="238"/>
      <c r="E36" s="239"/>
      <c r="F36" s="239"/>
      <c r="G36" s="239"/>
      <c r="H36" s="239"/>
      <c r="I36" s="239"/>
      <c r="J36" s="239"/>
      <c r="K36" s="239"/>
      <c r="L36" s="239"/>
      <c r="M36" s="559"/>
      <c r="N36" s="560"/>
      <c r="O36" s="561"/>
    </row>
    <row r="37" spans="1:15" s="394" customFormat="1" ht="35.25" customHeight="1">
      <c r="A37" s="391">
        <v>30</v>
      </c>
      <c r="B37" s="392" t="s">
        <v>740</v>
      </c>
      <c r="C37" s="392"/>
      <c r="D37" s="392"/>
      <c r="E37" s="390"/>
      <c r="F37" s="390"/>
      <c r="G37" s="390"/>
      <c r="H37" s="390"/>
      <c r="I37" s="390">
        <v>3</v>
      </c>
      <c r="J37" s="390">
        <v>105</v>
      </c>
      <c r="K37" s="393"/>
      <c r="L37" s="393"/>
      <c r="M37" s="559"/>
      <c r="N37" s="560"/>
      <c r="O37" s="561"/>
    </row>
    <row r="38" spans="1:15" s="394" customFormat="1" ht="35.25" customHeight="1">
      <c r="A38" s="391">
        <v>31</v>
      </c>
      <c r="B38" s="392" t="s">
        <v>741</v>
      </c>
      <c r="C38" s="392"/>
      <c r="D38" s="392"/>
      <c r="E38" s="390"/>
      <c r="F38" s="390"/>
      <c r="G38" s="390"/>
      <c r="H38" s="390"/>
      <c r="I38" s="390">
        <v>2</v>
      </c>
      <c r="J38" s="390">
        <v>85</v>
      </c>
      <c r="K38" s="393"/>
      <c r="L38" s="393"/>
      <c r="M38" s="559"/>
      <c r="N38" s="560"/>
      <c r="O38" s="561"/>
    </row>
    <row r="39" spans="1:15" s="227" customFormat="1" ht="35.25" customHeight="1">
      <c r="A39" s="565" t="s">
        <v>503</v>
      </c>
      <c r="B39" s="566"/>
      <c r="C39" s="402"/>
      <c r="D39" s="402"/>
      <c r="E39" s="409">
        <f t="shared" ref="E39:L39" si="0">SUM(E8:E38)</f>
        <v>130</v>
      </c>
      <c r="F39" s="397">
        <f t="shared" si="0"/>
        <v>7158</v>
      </c>
      <c r="G39" s="397">
        <f t="shared" si="0"/>
        <v>26</v>
      </c>
      <c r="H39" s="397">
        <f t="shared" si="0"/>
        <v>1223</v>
      </c>
      <c r="I39" s="397">
        <f t="shared" si="0"/>
        <v>35</v>
      </c>
      <c r="J39" s="397">
        <f t="shared" si="0"/>
        <v>1594</v>
      </c>
      <c r="K39" s="397">
        <f t="shared" si="0"/>
        <v>75</v>
      </c>
      <c r="L39" s="397">
        <f t="shared" si="0"/>
        <v>1973</v>
      </c>
      <c r="M39" s="562"/>
      <c r="N39" s="563"/>
      <c r="O39" s="564"/>
    </row>
    <row r="40" spans="1:15" ht="7.15" customHeight="1">
      <c r="A40" s="244"/>
    </row>
    <row r="41" spans="1:15">
      <c r="A41" s="244"/>
      <c r="B41" s="245" t="s">
        <v>524</v>
      </c>
      <c r="C41" s="245"/>
      <c r="D41" s="245"/>
    </row>
    <row r="42" spans="1:15" ht="9" customHeight="1">
      <c r="A42" s="244"/>
      <c r="B42" s="245"/>
      <c r="C42" s="245"/>
      <c r="D42" s="245"/>
    </row>
    <row r="43" spans="1:15" s="227" customFormat="1" ht="37.5" customHeight="1">
      <c r="A43" s="567" t="s">
        <v>282</v>
      </c>
      <c r="B43" s="568"/>
      <c r="C43" s="403"/>
      <c r="D43" s="403"/>
      <c r="E43" s="569" t="s">
        <v>525</v>
      </c>
      <c r="F43" s="569"/>
      <c r="G43" s="569"/>
      <c r="H43" s="246" t="s">
        <v>526</v>
      </c>
      <c r="I43" s="569" t="s">
        <v>527</v>
      </c>
      <c r="J43" s="569"/>
      <c r="K43" s="247" t="s">
        <v>528</v>
      </c>
      <c r="L43" s="248" t="s">
        <v>529</v>
      </c>
      <c r="M43" s="570" t="s">
        <v>530</v>
      </c>
      <c r="N43" s="570"/>
      <c r="O43" s="570"/>
    </row>
    <row r="44" spans="1:15" ht="35.25" customHeight="1">
      <c r="A44" s="249">
        <v>1</v>
      </c>
      <c r="B44" s="250" t="s">
        <v>413</v>
      </c>
      <c r="C44" s="250"/>
      <c r="D44" s="250"/>
      <c r="E44" s="553" t="s">
        <v>698</v>
      </c>
      <c r="F44" s="553"/>
      <c r="G44" s="553"/>
      <c r="H44" s="372">
        <v>24163</v>
      </c>
      <c r="I44" s="554" t="s">
        <v>699</v>
      </c>
      <c r="J44" s="554"/>
      <c r="K44" s="251">
        <v>2014</v>
      </c>
      <c r="L44" s="251">
        <v>1</v>
      </c>
      <c r="M44" s="576" t="s">
        <v>700</v>
      </c>
      <c r="N44" s="577"/>
      <c r="O44" s="578"/>
    </row>
    <row r="45" spans="1:15" ht="35.25" customHeight="1">
      <c r="A45" s="249">
        <v>2</v>
      </c>
      <c r="B45" s="250" t="s">
        <v>531</v>
      </c>
      <c r="C45" s="250"/>
      <c r="D45" s="250"/>
      <c r="E45" s="553" t="s">
        <v>701</v>
      </c>
      <c r="F45" s="553"/>
      <c r="G45" s="553"/>
      <c r="H45" s="373">
        <v>21553</v>
      </c>
      <c r="I45" s="554" t="s">
        <v>702</v>
      </c>
      <c r="J45" s="554"/>
      <c r="K45" s="370" t="s">
        <v>704</v>
      </c>
      <c r="L45" s="371">
        <v>3</v>
      </c>
      <c r="M45" s="555" t="s">
        <v>703</v>
      </c>
      <c r="N45" s="555"/>
      <c r="O45" s="555"/>
    </row>
    <row r="46" spans="1:15" ht="35.25" customHeight="1">
      <c r="A46" s="249">
        <v>3</v>
      </c>
      <c r="B46" s="250" t="s">
        <v>531</v>
      </c>
      <c r="C46" s="712"/>
      <c r="D46" s="712"/>
      <c r="E46" s="546" t="s">
        <v>705</v>
      </c>
      <c r="F46" s="547"/>
      <c r="G46" s="548"/>
      <c r="H46" s="373">
        <v>27253</v>
      </c>
      <c r="I46" s="549" t="s">
        <v>706</v>
      </c>
      <c r="J46" s="550"/>
      <c r="K46" s="370" t="s">
        <v>704</v>
      </c>
      <c r="L46" s="371">
        <v>1</v>
      </c>
      <c r="M46" s="551" t="s">
        <v>707</v>
      </c>
      <c r="N46" s="551"/>
      <c r="O46" s="551"/>
    </row>
    <row r="47" spans="1:15" ht="35.25" customHeight="1">
      <c r="A47" s="249">
        <v>4</v>
      </c>
      <c r="B47" s="250" t="s">
        <v>708</v>
      </c>
      <c r="C47" s="250"/>
      <c r="D47" s="250"/>
      <c r="E47" s="553" t="s">
        <v>709</v>
      </c>
      <c r="F47" s="553"/>
      <c r="G47" s="553"/>
      <c r="H47" s="373">
        <v>28894</v>
      </c>
      <c r="I47" s="554" t="s">
        <v>710</v>
      </c>
      <c r="J47" s="554"/>
      <c r="K47" s="370" t="s">
        <v>748</v>
      </c>
      <c r="L47" s="371">
        <v>5</v>
      </c>
      <c r="M47" s="551" t="s">
        <v>711</v>
      </c>
      <c r="N47" s="551"/>
      <c r="O47" s="551"/>
    </row>
    <row r="48" spans="1:15" ht="35.25" customHeight="1">
      <c r="A48" s="249">
        <v>5</v>
      </c>
      <c r="B48" s="250" t="s">
        <v>716</v>
      </c>
      <c r="C48" s="712"/>
      <c r="D48" s="712"/>
      <c r="E48" s="546" t="s">
        <v>712</v>
      </c>
      <c r="F48" s="547"/>
      <c r="G48" s="548"/>
      <c r="H48" s="373">
        <v>23598</v>
      </c>
      <c r="I48" s="549" t="s">
        <v>713</v>
      </c>
      <c r="J48" s="550"/>
      <c r="K48" s="370" t="s">
        <v>714</v>
      </c>
      <c r="L48" s="371">
        <v>1</v>
      </c>
      <c r="M48" s="551" t="s">
        <v>715</v>
      </c>
      <c r="N48" s="551"/>
      <c r="O48" s="551"/>
    </row>
    <row r="49" spans="1:15" ht="35.25" customHeight="1">
      <c r="A49" s="249">
        <v>6</v>
      </c>
      <c r="B49" s="252" t="s">
        <v>717</v>
      </c>
      <c r="C49" s="713"/>
      <c r="D49" s="713"/>
      <c r="E49" s="546" t="s">
        <v>718</v>
      </c>
      <c r="F49" s="547"/>
      <c r="G49" s="548"/>
      <c r="H49" s="374" t="s">
        <v>719</v>
      </c>
      <c r="I49" s="549" t="s">
        <v>722</v>
      </c>
      <c r="J49" s="550"/>
      <c r="K49" s="370" t="s">
        <v>721</v>
      </c>
      <c r="L49" s="251">
        <v>1</v>
      </c>
      <c r="M49" s="551" t="s">
        <v>720</v>
      </c>
      <c r="N49" s="551"/>
      <c r="O49" s="551"/>
    </row>
    <row r="50" spans="1:15" ht="16.5" customHeight="1">
      <c r="A50" s="253"/>
      <c r="B50" s="254"/>
      <c r="C50" s="254"/>
      <c r="D50" s="254"/>
      <c r="E50" s="257"/>
      <c r="F50" s="255"/>
      <c r="G50" s="256"/>
      <c r="H50" s="256"/>
      <c r="I50" s="257"/>
      <c r="J50" s="257"/>
      <c r="K50" s="257"/>
      <c r="L50" s="257"/>
      <c r="M50" s="382"/>
    </row>
    <row r="51" spans="1:15">
      <c r="A51" s="253"/>
      <c r="B51" s="258" t="s">
        <v>532</v>
      </c>
      <c r="C51" s="258"/>
      <c r="D51" s="258"/>
      <c r="E51" s="730"/>
      <c r="F51" s="259"/>
      <c r="G51" s="259"/>
      <c r="H51" s="259"/>
      <c r="I51" s="259"/>
      <c r="J51" s="259"/>
      <c r="K51" s="259"/>
      <c r="L51" s="259"/>
      <c r="M51" s="383"/>
    </row>
    <row r="52" spans="1:15" ht="7.5" customHeight="1">
      <c r="A52" s="253"/>
      <c r="B52" s="259"/>
      <c r="C52" s="259"/>
      <c r="D52" s="259"/>
      <c r="E52" s="730"/>
      <c r="F52" s="259"/>
      <c r="G52" s="259"/>
      <c r="H52" s="259"/>
      <c r="I52" s="259"/>
      <c r="J52" s="259"/>
      <c r="K52" s="259"/>
      <c r="L52" s="259"/>
      <c r="M52" s="383"/>
    </row>
    <row r="53" spans="1:15" s="260" customFormat="1" ht="47.25">
      <c r="A53" s="529" t="s">
        <v>304</v>
      </c>
      <c r="B53" s="529"/>
      <c r="C53" s="401"/>
      <c r="D53" s="401"/>
      <c r="E53" s="401" t="s">
        <v>318</v>
      </c>
      <c r="F53" s="236" t="s">
        <v>305</v>
      </c>
      <c r="G53" s="236" t="s">
        <v>311</v>
      </c>
      <c r="H53" s="236" t="s">
        <v>533</v>
      </c>
      <c r="I53" s="236" t="s">
        <v>306</v>
      </c>
      <c r="J53" s="236" t="s">
        <v>307</v>
      </c>
      <c r="K53" s="236" t="s">
        <v>534</v>
      </c>
      <c r="L53" s="236" t="s">
        <v>535</v>
      </c>
      <c r="M53" s="529" t="s">
        <v>536</v>
      </c>
      <c r="N53" s="529"/>
      <c r="O53" s="529"/>
    </row>
    <row r="54" spans="1:15" s="260" customFormat="1" ht="15" customHeight="1">
      <c r="A54" s="552">
        <v>1</v>
      </c>
      <c r="B54" s="552"/>
      <c r="C54" s="404"/>
      <c r="D54" s="404"/>
      <c r="E54" s="404">
        <v>2</v>
      </c>
      <c r="F54" s="261" t="s">
        <v>537</v>
      </c>
      <c r="G54" s="261">
        <v>4</v>
      </c>
      <c r="H54" s="261">
        <v>5</v>
      </c>
      <c r="I54" s="261" t="s">
        <v>538</v>
      </c>
      <c r="J54" s="261" t="s">
        <v>539</v>
      </c>
      <c r="K54" s="261">
        <v>8</v>
      </c>
      <c r="L54" s="261">
        <v>9</v>
      </c>
      <c r="M54" s="552">
        <v>10</v>
      </c>
      <c r="N54" s="552"/>
      <c r="O54" s="552"/>
    </row>
    <row r="55" spans="1:15" s="260" customFormat="1" ht="15" customHeight="1">
      <c r="A55" s="539" t="s">
        <v>540</v>
      </c>
      <c r="B55" s="539"/>
      <c r="C55" s="539"/>
      <c r="D55" s="539"/>
      <c r="E55" s="539"/>
      <c r="F55" s="539"/>
      <c r="G55" s="539"/>
      <c r="H55" s="539"/>
      <c r="I55" s="539"/>
      <c r="J55" s="539"/>
      <c r="K55" s="539"/>
      <c r="L55" s="539"/>
      <c r="M55" s="539"/>
      <c r="N55" s="539"/>
      <c r="O55" s="539"/>
    </row>
    <row r="56" spans="1:15" ht="32.25" customHeight="1">
      <c r="A56" s="262">
        <v>1</v>
      </c>
      <c r="B56" s="270" t="s">
        <v>322</v>
      </c>
      <c r="C56" s="270"/>
      <c r="D56" s="270"/>
      <c r="E56" s="263"/>
      <c r="F56" s="263">
        <f>G56+H56</f>
        <v>0</v>
      </c>
      <c r="G56" s="264"/>
      <c r="H56" s="264"/>
      <c r="I56" s="265"/>
      <c r="J56" s="265"/>
      <c r="K56" s="264">
        <v>1</v>
      </c>
      <c r="L56" s="264"/>
      <c r="M56" s="540"/>
      <c r="N56" s="541"/>
      <c r="O56" s="542"/>
    </row>
    <row r="57" spans="1:15" ht="15" customHeight="1">
      <c r="A57" s="262">
        <v>2</v>
      </c>
      <c r="B57" s="270" t="s">
        <v>323</v>
      </c>
      <c r="C57" s="270"/>
      <c r="D57" s="270"/>
      <c r="E57" s="263"/>
      <c r="F57" s="263">
        <f t="shared" ref="F57:F107" si="1">G57+H57</f>
        <v>0</v>
      </c>
      <c r="G57" s="264"/>
      <c r="H57" s="264"/>
      <c r="I57" s="265"/>
      <c r="J57" s="265"/>
      <c r="K57" s="264"/>
      <c r="L57" s="264"/>
      <c r="M57" s="537"/>
      <c r="N57" s="537"/>
      <c r="O57" s="537"/>
    </row>
    <row r="58" spans="1:15" ht="15" customHeight="1">
      <c r="A58" s="262">
        <v>3</v>
      </c>
      <c r="B58" s="270" t="s">
        <v>324</v>
      </c>
      <c r="C58" s="270"/>
      <c r="D58" s="270"/>
      <c r="E58" s="263"/>
      <c r="F58" s="263">
        <f t="shared" si="1"/>
        <v>0</v>
      </c>
      <c r="G58" s="264"/>
      <c r="H58" s="264"/>
      <c r="I58" s="265"/>
      <c r="J58" s="265"/>
      <c r="K58" s="264"/>
      <c r="L58" s="264"/>
      <c r="M58" s="537"/>
      <c r="N58" s="537"/>
      <c r="O58" s="537"/>
    </row>
    <row r="59" spans="1:15" ht="15" customHeight="1">
      <c r="A59" s="262">
        <v>4</v>
      </c>
      <c r="B59" s="270" t="s">
        <v>325</v>
      </c>
      <c r="C59" s="270"/>
      <c r="D59" s="270"/>
      <c r="E59" s="263"/>
      <c r="F59" s="263">
        <f t="shared" si="1"/>
        <v>0</v>
      </c>
      <c r="G59" s="264"/>
      <c r="H59" s="264"/>
      <c r="I59" s="265"/>
      <c r="J59" s="265"/>
      <c r="K59" s="264"/>
      <c r="L59" s="264"/>
      <c r="M59" s="537"/>
      <c r="N59" s="537"/>
      <c r="O59" s="537"/>
    </row>
    <row r="60" spans="1:15" ht="31.5" customHeight="1">
      <c r="A60" s="262">
        <v>5</v>
      </c>
      <c r="B60" s="270" t="s">
        <v>541</v>
      </c>
      <c r="C60" s="270"/>
      <c r="D60" s="270"/>
      <c r="E60" s="263"/>
      <c r="F60" s="263">
        <f t="shared" si="1"/>
        <v>13</v>
      </c>
      <c r="G60" s="264">
        <v>13</v>
      </c>
      <c r="H60" s="264"/>
      <c r="I60" s="265"/>
      <c r="J60" s="265"/>
      <c r="K60" s="264"/>
      <c r="L60" s="264"/>
      <c r="M60" s="543" t="s">
        <v>755</v>
      </c>
      <c r="N60" s="544"/>
      <c r="O60" s="545"/>
    </row>
    <row r="61" spans="1:15" ht="143.25" customHeight="1">
      <c r="A61" s="262">
        <v>6</v>
      </c>
      <c r="B61" s="270" t="s">
        <v>327</v>
      </c>
      <c r="C61" s="270"/>
      <c r="D61" s="270"/>
      <c r="E61" s="263"/>
      <c r="F61" s="263">
        <f t="shared" si="1"/>
        <v>8</v>
      </c>
      <c r="G61" s="264">
        <v>8</v>
      </c>
      <c r="H61" s="264"/>
      <c r="I61" s="265"/>
      <c r="J61" s="265">
        <v>1</v>
      </c>
      <c r="K61" s="264"/>
      <c r="L61" s="264"/>
      <c r="M61" s="538" t="s">
        <v>800</v>
      </c>
      <c r="N61" s="538"/>
      <c r="O61" s="538"/>
    </row>
    <row r="62" spans="1:15" ht="114" customHeight="1">
      <c r="A62" s="262">
        <v>7</v>
      </c>
      <c r="B62" s="270" t="s">
        <v>328</v>
      </c>
      <c r="C62" s="270"/>
      <c r="D62" s="270"/>
      <c r="E62" s="263"/>
      <c r="F62" s="263">
        <f t="shared" si="1"/>
        <v>6</v>
      </c>
      <c r="G62" s="264">
        <v>6</v>
      </c>
      <c r="H62" s="264"/>
      <c r="I62" s="265"/>
      <c r="J62" s="265">
        <v>1</v>
      </c>
      <c r="K62" s="264"/>
      <c r="L62" s="264"/>
      <c r="M62" s="538" t="s">
        <v>801</v>
      </c>
      <c r="N62" s="538"/>
      <c r="O62" s="538"/>
    </row>
    <row r="63" spans="1:15" ht="116.25" customHeight="1">
      <c r="A63" s="262">
        <v>8</v>
      </c>
      <c r="B63" s="270" t="s">
        <v>329</v>
      </c>
      <c r="C63" s="270"/>
      <c r="D63" s="270"/>
      <c r="E63" s="263"/>
      <c r="F63" s="263">
        <f t="shared" si="1"/>
        <v>6</v>
      </c>
      <c r="G63" s="264">
        <v>6</v>
      </c>
      <c r="H63" s="264"/>
      <c r="I63" s="265"/>
      <c r="J63" s="265"/>
      <c r="K63" s="264"/>
      <c r="L63" s="264"/>
      <c r="M63" s="540" t="s">
        <v>802</v>
      </c>
      <c r="N63" s="541"/>
      <c r="O63" s="542"/>
    </row>
    <row r="64" spans="1:15" ht="15" customHeight="1">
      <c r="A64" s="262">
        <v>9</v>
      </c>
      <c r="B64" s="270" t="s">
        <v>330</v>
      </c>
      <c r="C64" s="270"/>
      <c r="D64" s="270"/>
      <c r="E64" s="263"/>
      <c r="F64" s="263">
        <f t="shared" si="1"/>
        <v>0</v>
      </c>
      <c r="G64" s="264"/>
      <c r="H64" s="264"/>
      <c r="I64" s="265"/>
      <c r="J64" s="265"/>
      <c r="K64" s="264"/>
      <c r="L64" s="264"/>
      <c r="M64" s="537"/>
      <c r="N64" s="537"/>
      <c r="O64" s="537"/>
    </row>
    <row r="65" spans="1:17" ht="15" customHeight="1">
      <c r="A65" s="262">
        <v>10</v>
      </c>
      <c r="B65" s="270" t="s">
        <v>392</v>
      </c>
      <c r="C65" s="270"/>
      <c r="D65" s="270"/>
      <c r="E65" s="263"/>
      <c r="F65" s="263">
        <f t="shared" si="1"/>
        <v>0</v>
      </c>
      <c r="G65" s="264"/>
      <c r="H65" s="264"/>
      <c r="I65" s="265"/>
      <c r="J65" s="265"/>
      <c r="K65" s="264"/>
      <c r="L65" s="264"/>
      <c r="M65" s="537"/>
      <c r="N65" s="537"/>
      <c r="O65" s="537"/>
    </row>
    <row r="66" spans="1:17" ht="15" customHeight="1">
      <c r="A66" s="262">
        <v>11</v>
      </c>
      <c r="B66" s="270" t="s">
        <v>331</v>
      </c>
      <c r="C66" s="270"/>
      <c r="D66" s="270"/>
      <c r="E66" s="263"/>
      <c r="F66" s="263">
        <f t="shared" si="1"/>
        <v>0</v>
      </c>
      <c r="G66" s="264"/>
      <c r="H66" s="264"/>
      <c r="I66" s="265"/>
      <c r="J66" s="265"/>
      <c r="K66" s="264"/>
      <c r="L66" s="264"/>
      <c r="M66" s="537"/>
      <c r="N66" s="537"/>
      <c r="O66" s="537"/>
    </row>
    <row r="67" spans="1:17" ht="15" customHeight="1">
      <c r="A67" s="262">
        <v>12</v>
      </c>
      <c r="B67" s="270" t="s">
        <v>332</v>
      </c>
      <c r="C67" s="270"/>
      <c r="D67" s="270"/>
      <c r="E67" s="263"/>
      <c r="F67" s="263">
        <f t="shared" si="1"/>
        <v>0</v>
      </c>
      <c r="G67" s="264"/>
      <c r="H67" s="264"/>
      <c r="I67" s="265"/>
      <c r="J67" s="265"/>
      <c r="K67" s="264"/>
      <c r="L67" s="264"/>
      <c r="M67" s="537"/>
      <c r="N67" s="537"/>
      <c r="O67" s="537"/>
    </row>
    <row r="68" spans="1:17" ht="112.5" customHeight="1">
      <c r="A68" s="262">
        <v>13</v>
      </c>
      <c r="B68" s="270" t="s">
        <v>333</v>
      </c>
      <c r="C68" s="270"/>
      <c r="D68" s="270"/>
      <c r="E68" s="263"/>
      <c r="F68" s="263">
        <f t="shared" si="1"/>
        <v>5</v>
      </c>
      <c r="G68" s="264">
        <v>5</v>
      </c>
      <c r="H68" s="264"/>
      <c r="I68" s="265"/>
      <c r="J68" s="265">
        <v>1</v>
      </c>
      <c r="K68" s="264"/>
      <c r="L68" s="264"/>
      <c r="M68" s="538" t="s">
        <v>803</v>
      </c>
      <c r="N68" s="538"/>
      <c r="O68" s="538"/>
    </row>
    <row r="69" spans="1:17" ht="15" customHeight="1">
      <c r="A69" s="262">
        <v>14</v>
      </c>
      <c r="B69" s="270" t="s">
        <v>542</v>
      </c>
      <c r="C69" s="270"/>
      <c r="D69" s="270"/>
      <c r="E69" s="263"/>
      <c r="F69" s="263">
        <f t="shared" si="1"/>
        <v>0</v>
      </c>
      <c r="G69" s="264"/>
      <c r="H69" s="264"/>
      <c r="I69" s="265"/>
      <c r="J69" s="265"/>
      <c r="K69" s="264"/>
      <c r="L69" s="264"/>
      <c r="M69" s="537"/>
      <c r="N69" s="537"/>
      <c r="O69" s="537"/>
    </row>
    <row r="70" spans="1:17" ht="15" customHeight="1">
      <c r="A70" s="262">
        <v>15</v>
      </c>
      <c r="B70" s="270" t="s">
        <v>543</v>
      </c>
      <c r="C70" s="270"/>
      <c r="D70" s="270"/>
      <c r="E70" s="263"/>
      <c r="F70" s="263">
        <f t="shared" si="1"/>
        <v>0</v>
      </c>
      <c r="G70" s="264"/>
      <c r="H70" s="264"/>
      <c r="I70" s="265"/>
      <c r="J70" s="265"/>
      <c r="K70" s="264"/>
      <c r="L70" s="264"/>
      <c r="M70" s="537"/>
      <c r="N70" s="537"/>
      <c r="O70" s="537"/>
    </row>
    <row r="71" spans="1:17" ht="15" customHeight="1">
      <c r="A71" s="262">
        <v>16</v>
      </c>
      <c r="B71" s="270" t="s">
        <v>544</v>
      </c>
      <c r="C71" s="270"/>
      <c r="D71" s="270"/>
      <c r="E71" s="263"/>
      <c r="F71" s="263">
        <f t="shared" si="1"/>
        <v>0</v>
      </c>
      <c r="G71" s="264"/>
      <c r="H71" s="264"/>
      <c r="I71" s="265"/>
      <c r="J71" s="265"/>
      <c r="K71" s="264"/>
      <c r="L71" s="264"/>
      <c r="M71" s="537"/>
      <c r="N71" s="537"/>
      <c r="O71" s="537"/>
    </row>
    <row r="72" spans="1:17" s="259" customFormat="1" ht="30" customHeight="1">
      <c r="B72" s="266" t="s">
        <v>545</v>
      </c>
      <c r="C72" s="266"/>
      <c r="D72" s="266"/>
      <c r="E72" s="731"/>
      <c r="F72" s="267"/>
      <c r="G72" s="267"/>
      <c r="H72" s="267"/>
      <c r="I72" s="267"/>
      <c r="J72" s="267"/>
      <c r="K72" s="267"/>
      <c r="L72" s="267"/>
      <c r="M72" s="384"/>
      <c r="N72" s="384"/>
      <c r="O72" s="384"/>
    </row>
    <row r="73" spans="1:17" s="259" customFormat="1" ht="51.75" customHeight="1">
      <c r="A73" s="529" t="s">
        <v>304</v>
      </c>
      <c r="B73" s="529"/>
      <c r="C73" s="401"/>
      <c r="D73" s="401"/>
      <c r="E73" s="401" t="s">
        <v>318</v>
      </c>
      <c r="F73" s="236" t="s">
        <v>305</v>
      </c>
      <c r="G73" s="236" t="s">
        <v>311</v>
      </c>
      <c r="H73" s="236" t="s">
        <v>533</v>
      </c>
      <c r="I73" s="236" t="s">
        <v>306</v>
      </c>
      <c r="J73" s="236" t="s">
        <v>307</v>
      </c>
      <c r="K73" s="236" t="s">
        <v>534</v>
      </c>
      <c r="L73" s="236" t="s">
        <v>546</v>
      </c>
      <c r="M73" s="375" t="s">
        <v>547</v>
      </c>
      <c r="N73" s="375" t="s">
        <v>548</v>
      </c>
      <c r="O73" s="375" t="s">
        <v>549</v>
      </c>
      <c r="P73" s="236" t="s">
        <v>550</v>
      </c>
      <c r="Q73" s="369" t="s">
        <v>551</v>
      </c>
    </row>
    <row r="74" spans="1:17" s="260" customFormat="1" ht="15" customHeight="1">
      <c r="A74" s="531" t="s">
        <v>552</v>
      </c>
      <c r="B74" s="532"/>
      <c r="C74" s="532"/>
      <c r="D74" s="532"/>
      <c r="E74" s="532"/>
      <c r="F74" s="532"/>
      <c r="G74" s="532"/>
      <c r="H74" s="532"/>
      <c r="I74" s="532"/>
      <c r="J74" s="532"/>
      <c r="K74" s="532"/>
      <c r="L74" s="532"/>
      <c r="M74" s="532"/>
      <c r="N74" s="532"/>
      <c r="O74" s="532"/>
      <c r="P74" s="532"/>
      <c r="Q74" s="533"/>
    </row>
    <row r="75" spans="1:17" ht="15" customHeight="1">
      <c r="A75" s="262">
        <v>17</v>
      </c>
      <c r="B75" s="270" t="s">
        <v>553</v>
      </c>
      <c r="C75" s="270"/>
      <c r="D75" s="270"/>
      <c r="E75" s="263"/>
      <c r="F75" s="263">
        <f t="shared" si="1"/>
        <v>0</v>
      </c>
      <c r="G75" s="264"/>
      <c r="H75" s="264"/>
      <c r="I75" s="265"/>
      <c r="J75" s="265"/>
      <c r="K75" s="264"/>
      <c r="L75" s="264"/>
      <c r="M75" s="385"/>
      <c r="N75" s="385"/>
      <c r="O75" s="385"/>
      <c r="P75" s="268"/>
      <c r="Q75" s="269">
        <f>L75*1+M75*1.3+N75*1.5+O75*2+P75*3</f>
        <v>0</v>
      </c>
    </row>
    <row r="76" spans="1:17" ht="15" customHeight="1">
      <c r="A76" s="262">
        <v>18</v>
      </c>
      <c r="B76" s="270" t="s">
        <v>554</v>
      </c>
      <c r="C76" s="270"/>
      <c r="D76" s="270"/>
      <c r="E76" s="263"/>
      <c r="F76" s="263">
        <f t="shared" si="1"/>
        <v>8</v>
      </c>
      <c r="G76" s="264">
        <v>8</v>
      </c>
      <c r="H76" s="264"/>
      <c r="I76" s="265"/>
      <c r="J76" s="265"/>
      <c r="K76" s="264"/>
      <c r="L76" s="264">
        <v>7</v>
      </c>
      <c r="M76" s="385">
        <v>1</v>
      </c>
      <c r="N76" s="385"/>
      <c r="O76" s="385"/>
      <c r="P76" s="268"/>
      <c r="Q76" s="269">
        <f t="shared" ref="Q76:Q123" si="2">L76*1+M76*1.3+N76*1.5+O76*2+P76*3</f>
        <v>8.3000000000000007</v>
      </c>
    </row>
    <row r="77" spans="1:17" ht="15" customHeight="1">
      <c r="A77" s="262">
        <v>19</v>
      </c>
      <c r="B77" s="270" t="s">
        <v>555</v>
      </c>
      <c r="C77" s="270"/>
      <c r="D77" s="270"/>
      <c r="E77" s="263"/>
      <c r="F77" s="263">
        <f t="shared" si="1"/>
        <v>9</v>
      </c>
      <c r="G77" s="264">
        <v>9</v>
      </c>
      <c r="H77" s="264"/>
      <c r="I77" s="265"/>
      <c r="J77" s="265"/>
      <c r="K77" s="264">
        <v>1</v>
      </c>
      <c r="L77" s="264">
        <v>3</v>
      </c>
      <c r="M77" s="385">
        <v>6</v>
      </c>
      <c r="N77" s="385"/>
      <c r="O77" s="385"/>
      <c r="P77" s="268"/>
      <c r="Q77" s="269">
        <f t="shared" si="2"/>
        <v>10.8</v>
      </c>
    </row>
    <row r="78" spans="1:17" ht="15" customHeight="1">
      <c r="A78" s="262">
        <v>20</v>
      </c>
      <c r="B78" s="270" t="s">
        <v>556</v>
      </c>
      <c r="C78" s="270"/>
      <c r="D78" s="270"/>
      <c r="E78" s="263"/>
      <c r="F78" s="263">
        <f t="shared" si="1"/>
        <v>0</v>
      </c>
      <c r="G78" s="264"/>
      <c r="H78" s="264"/>
      <c r="I78" s="265"/>
      <c r="J78" s="265"/>
      <c r="K78" s="264"/>
      <c r="L78" s="264"/>
      <c r="M78" s="385"/>
      <c r="N78" s="385"/>
      <c r="O78" s="385"/>
      <c r="P78" s="268"/>
      <c r="Q78" s="269">
        <f t="shared" si="2"/>
        <v>0</v>
      </c>
    </row>
    <row r="79" spans="1:17" ht="15" customHeight="1">
      <c r="A79" s="262">
        <v>21</v>
      </c>
      <c r="B79" s="270" t="s">
        <v>557</v>
      </c>
      <c r="C79" s="270"/>
      <c r="D79" s="270"/>
      <c r="E79" s="263"/>
      <c r="F79" s="263">
        <f t="shared" si="1"/>
        <v>0</v>
      </c>
      <c r="G79" s="264"/>
      <c r="H79" s="264"/>
      <c r="I79" s="265"/>
      <c r="J79" s="265"/>
      <c r="K79" s="264"/>
      <c r="L79" s="264"/>
      <c r="M79" s="385"/>
      <c r="N79" s="385"/>
      <c r="O79" s="385"/>
      <c r="P79" s="268"/>
      <c r="Q79" s="269">
        <f t="shared" si="2"/>
        <v>0</v>
      </c>
    </row>
    <row r="80" spans="1:17" s="271" customFormat="1" ht="15" customHeight="1">
      <c r="A80" s="262">
        <v>22</v>
      </c>
      <c r="B80" s="270" t="s">
        <v>558</v>
      </c>
      <c r="C80" s="270"/>
      <c r="D80" s="270"/>
      <c r="E80" s="263"/>
      <c r="F80" s="263">
        <f t="shared" si="1"/>
        <v>0</v>
      </c>
      <c r="G80" s="264"/>
      <c r="H80" s="264"/>
      <c r="I80" s="265"/>
      <c r="J80" s="265"/>
      <c r="K80" s="264"/>
      <c r="L80" s="264"/>
      <c r="M80" s="385"/>
      <c r="N80" s="385"/>
      <c r="O80" s="385"/>
      <c r="P80" s="268"/>
      <c r="Q80" s="269">
        <f t="shared" si="2"/>
        <v>0</v>
      </c>
    </row>
    <row r="81" spans="1:17" s="271" customFormat="1" ht="15" customHeight="1">
      <c r="A81" s="262">
        <v>23</v>
      </c>
      <c r="B81" s="270" t="s">
        <v>749</v>
      </c>
      <c r="C81" s="270"/>
      <c r="D81" s="270"/>
      <c r="E81" s="263"/>
      <c r="F81" s="263">
        <f t="shared" si="1"/>
        <v>9</v>
      </c>
      <c r="G81" s="264">
        <v>9</v>
      </c>
      <c r="H81" s="264"/>
      <c r="I81" s="265"/>
      <c r="J81" s="265"/>
      <c r="K81" s="264"/>
      <c r="L81" s="264">
        <v>5</v>
      </c>
      <c r="M81" s="385">
        <v>4</v>
      </c>
      <c r="N81" s="385"/>
      <c r="O81" s="385"/>
      <c r="P81" s="268"/>
      <c r="Q81" s="269">
        <f t="shared" si="2"/>
        <v>10.199999999999999</v>
      </c>
    </row>
    <row r="82" spans="1:17" s="271" customFormat="1" ht="15" customHeight="1">
      <c r="A82" s="262">
        <v>24</v>
      </c>
      <c r="B82" s="270" t="s">
        <v>559</v>
      </c>
      <c r="C82" s="270"/>
      <c r="D82" s="270"/>
      <c r="E82" s="263"/>
      <c r="F82" s="263">
        <f t="shared" si="1"/>
        <v>0</v>
      </c>
      <c r="G82" s="264"/>
      <c r="H82" s="264"/>
      <c r="I82" s="265"/>
      <c r="J82" s="265"/>
      <c r="K82" s="264"/>
      <c r="L82" s="264"/>
      <c r="M82" s="385"/>
      <c r="N82" s="385"/>
      <c r="O82" s="385"/>
      <c r="P82" s="268"/>
      <c r="Q82" s="269">
        <f t="shared" si="2"/>
        <v>0</v>
      </c>
    </row>
    <row r="83" spans="1:17" s="271" customFormat="1" ht="15" customHeight="1">
      <c r="A83" s="262">
        <v>25</v>
      </c>
      <c r="B83" s="270" t="s">
        <v>559</v>
      </c>
      <c r="C83" s="270"/>
      <c r="D83" s="270"/>
      <c r="E83" s="263"/>
      <c r="F83" s="263">
        <f t="shared" si="1"/>
        <v>0</v>
      </c>
      <c r="G83" s="264"/>
      <c r="H83" s="264"/>
      <c r="I83" s="265"/>
      <c r="J83" s="265"/>
      <c r="K83" s="264"/>
      <c r="L83" s="264"/>
      <c r="M83" s="385"/>
      <c r="N83" s="385"/>
      <c r="O83" s="385"/>
      <c r="P83" s="268"/>
      <c r="Q83" s="269">
        <f t="shared" si="2"/>
        <v>0</v>
      </c>
    </row>
    <row r="84" spans="1:17" s="260" customFormat="1" ht="15" customHeight="1">
      <c r="A84" s="531" t="s">
        <v>560</v>
      </c>
      <c r="B84" s="532"/>
      <c r="C84" s="532"/>
      <c r="D84" s="532"/>
      <c r="E84" s="532"/>
      <c r="F84" s="532"/>
      <c r="G84" s="532"/>
      <c r="H84" s="532"/>
      <c r="I84" s="532"/>
      <c r="J84" s="532"/>
      <c r="K84" s="532"/>
      <c r="L84" s="532"/>
      <c r="M84" s="532"/>
      <c r="N84" s="532"/>
      <c r="O84" s="532"/>
      <c r="P84" s="532"/>
      <c r="Q84" s="533"/>
    </row>
    <row r="85" spans="1:17" s="271" customFormat="1" ht="17.25" customHeight="1">
      <c r="A85" s="262">
        <v>26</v>
      </c>
      <c r="B85" s="270" t="s">
        <v>561</v>
      </c>
      <c r="C85" s="270"/>
      <c r="D85" s="270"/>
      <c r="E85" s="263"/>
      <c r="F85" s="263">
        <f t="shared" si="1"/>
        <v>0</v>
      </c>
      <c r="G85" s="264"/>
      <c r="H85" s="264"/>
      <c r="I85" s="265"/>
      <c r="J85" s="265"/>
      <c r="K85" s="264"/>
      <c r="L85" s="264"/>
      <c r="M85" s="272"/>
      <c r="N85" s="272"/>
      <c r="O85" s="272"/>
      <c r="P85" s="272"/>
      <c r="Q85" s="269">
        <f t="shared" si="2"/>
        <v>0</v>
      </c>
    </row>
    <row r="86" spans="1:17" s="271" customFormat="1" ht="17.25" customHeight="1">
      <c r="A86" s="262">
        <v>27</v>
      </c>
      <c r="B86" s="270" t="s">
        <v>504</v>
      </c>
      <c r="C86" s="270"/>
      <c r="D86" s="270"/>
      <c r="E86" s="263"/>
      <c r="F86" s="263">
        <f t="shared" si="1"/>
        <v>15</v>
      </c>
      <c r="G86" s="264">
        <v>15</v>
      </c>
      <c r="H86" s="264"/>
      <c r="I86" s="265"/>
      <c r="J86" s="265"/>
      <c r="K86" s="264"/>
      <c r="L86" s="264">
        <v>5</v>
      </c>
      <c r="M86" s="272">
        <v>10</v>
      </c>
      <c r="N86" s="272"/>
      <c r="O86" s="272"/>
      <c r="P86" s="272"/>
      <c r="Q86" s="269">
        <f t="shared" si="2"/>
        <v>18</v>
      </c>
    </row>
    <row r="87" spans="1:17" s="271" customFormat="1" ht="17.25" customHeight="1">
      <c r="A87" s="262">
        <v>28</v>
      </c>
      <c r="B87" s="270" t="s">
        <v>562</v>
      </c>
      <c r="C87" s="270"/>
      <c r="D87" s="270"/>
      <c r="E87" s="263"/>
      <c r="F87" s="263">
        <f t="shared" si="1"/>
        <v>17</v>
      </c>
      <c r="G87" s="264">
        <v>17</v>
      </c>
      <c r="H87" s="264"/>
      <c r="I87" s="265"/>
      <c r="J87" s="265"/>
      <c r="K87" s="264"/>
      <c r="L87" s="264">
        <v>7</v>
      </c>
      <c r="M87" s="272">
        <v>9</v>
      </c>
      <c r="N87" s="272">
        <v>1</v>
      </c>
      <c r="O87" s="272"/>
      <c r="P87" s="272"/>
      <c r="Q87" s="269">
        <f t="shared" si="2"/>
        <v>20.200000000000003</v>
      </c>
    </row>
    <row r="88" spans="1:17" s="271" customFormat="1" ht="17.25" customHeight="1">
      <c r="A88" s="262">
        <v>29</v>
      </c>
      <c r="B88" s="270" t="s">
        <v>505</v>
      </c>
      <c r="C88" s="270"/>
      <c r="D88" s="270"/>
      <c r="E88" s="263"/>
      <c r="F88" s="263">
        <f t="shared" si="1"/>
        <v>0</v>
      </c>
      <c r="G88" s="264"/>
      <c r="H88" s="264"/>
      <c r="I88" s="265"/>
      <c r="J88" s="265"/>
      <c r="K88" s="264"/>
      <c r="L88" s="264"/>
      <c r="M88" s="272"/>
      <c r="N88" s="272"/>
      <c r="O88" s="272"/>
      <c r="P88" s="272"/>
      <c r="Q88" s="269">
        <f t="shared" si="2"/>
        <v>0</v>
      </c>
    </row>
    <row r="89" spans="1:17" s="271" customFormat="1" ht="17.25" customHeight="1">
      <c r="A89" s="262">
        <v>30</v>
      </c>
      <c r="B89" s="270" t="s">
        <v>506</v>
      </c>
      <c r="C89" s="270"/>
      <c r="D89" s="270"/>
      <c r="E89" s="263"/>
      <c r="F89" s="263">
        <f t="shared" si="1"/>
        <v>10</v>
      </c>
      <c r="G89" s="264">
        <v>10</v>
      </c>
      <c r="H89" s="264"/>
      <c r="I89" s="265"/>
      <c r="J89" s="265">
        <v>1</v>
      </c>
      <c r="K89" s="264">
        <v>1</v>
      </c>
      <c r="L89" s="264">
        <v>4</v>
      </c>
      <c r="M89" s="272">
        <v>5</v>
      </c>
      <c r="N89" s="272"/>
      <c r="O89" s="272"/>
      <c r="P89" s="272"/>
      <c r="Q89" s="269">
        <f t="shared" si="2"/>
        <v>10.5</v>
      </c>
    </row>
    <row r="90" spans="1:17" s="271" customFormat="1" ht="17.25" customHeight="1">
      <c r="A90" s="262">
        <v>31</v>
      </c>
      <c r="B90" s="270" t="s">
        <v>559</v>
      </c>
      <c r="C90" s="270"/>
      <c r="D90" s="270"/>
      <c r="E90" s="263"/>
      <c r="F90" s="263">
        <f t="shared" si="1"/>
        <v>0</v>
      </c>
      <c r="G90" s="264"/>
      <c r="H90" s="264"/>
      <c r="I90" s="265"/>
      <c r="J90" s="265"/>
      <c r="K90" s="264"/>
      <c r="L90" s="264"/>
      <c r="M90" s="272"/>
      <c r="N90" s="272"/>
      <c r="O90" s="272"/>
      <c r="P90" s="272"/>
      <c r="Q90" s="269">
        <f t="shared" si="2"/>
        <v>0</v>
      </c>
    </row>
    <row r="91" spans="1:17" s="271" customFormat="1" ht="17.25" customHeight="1">
      <c r="A91" s="262">
        <v>32</v>
      </c>
      <c r="B91" s="270" t="s">
        <v>559</v>
      </c>
      <c r="C91" s="270"/>
      <c r="D91" s="270"/>
      <c r="E91" s="263"/>
      <c r="F91" s="263">
        <f t="shared" si="1"/>
        <v>0</v>
      </c>
      <c r="G91" s="264"/>
      <c r="H91" s="264"/>
      <c r="I91" s="265"/>
      <c r="J91" s="265"/>
      <c r="K91" s="264"/>
      <c r="L91" s="264"/>
      <c r="M91" s="272"/>
      <c r="N91" s="272"/>
      <c r="O91" s="272"/>
      <c r="P91" s="272"/>
      <c r="Q91" s="269">
        <f t="shared" si="2"/>
        <v>0</v>
      </c>
    </row>
    <row r="92" spans="1:17" s="271" customFormat="1" ht="17.25" customHeight="1">
      <c r="A92" s="262">
        <v>33</v>
      </c>
      <c r="B92" s="270" t="s">
        <v>559</v>
      </c>
      <c r="C92" s="270"/>
      <c r="D92" s="270"/>
      <c r="E92" s="263"/>
      <c r="F92" s="263">
        <f t="shared" si="1"/>
        <v>0</v>
      </c>
      <c r="G92" s="264"/>
      <c r="H92" s="264"/>
      <c r="I92" s="265"/>
      <c r="J92" s="265"/>
      <c r="K92" s="264"/>
      <c r="L92" s="264"/>
      <c r="M92" s="272"/>
      <c r="N92" s="272"/>
      <c r="O92" s="272"/>
      <c r="P92" s="272"/>
      <c r="Q92" s="269">
        <f t="shared" si="2"/>
        <v>0</v>
      </c>
    </row>
    <row r="93" spans="1:17" s="260" customFormat="1" ht="15" customHeight="1">
      <c r="A93" s="531" t="s">
        <v>563</v>
      </c>
      <c r="B93" s="532"/>
      <c r="C93" s="532"/>
      <c r="D93" s="532"/>
      <c r="E93" s="532"/>
      <c r="F93" s="532"/>
      <c r="G93" s="532"/>
      <c r="H93" s="532"/>
      <c r="I93" s="532"/>
      <c r="J93" s="532"/>
      <c r="K93" s="532"/>
      <c r="L93" s="532"/>
      <c r="M93" s="532"/>
      <c r="N93" s="532"/>
      <c r="O93" s="532"/>
      <c r="P93" s="532"/>
      <c r="Q93" s="533"/>
    </row>
    <row r="94" spans="1:17" s="271" customFormat="1" ht="15" customHeight="1">
      <c r="A94" s="262">
        <v>34</v>
      </c>
      <c r="B94" s="270" t="s">
        <v>500</v>
      </c>
      <c r="C94" s="270"/>
      <c r="D94" s="270"/>
      <c r="E94" s="263"/>
      <c r="F94" s="263">
        <f t="shared" si="1"/>
        <v>24</v>
      </c>
      <c r="G94" s="264">
        <v>24</v>
      </c>
      <c r="H94" s="264"/>
      <c r="I94" s="265"/>
      <c r="J94" s="265"/>
      <c r="K94" s="264"/>
      <c r="L94" s="264">
        <v>14</v>
      </c>
      <c r="M94" s="272">
        <v>10</v>
      </c>
      <c r="N94" s="272"/>
      <c r="O94" s="272"/>
      <c r="P94" s="272"/>
      <c r="Q94" s="269">
        <f t="shared" si="2"/>
        <v>27</v>
      </c>
    </row>
    <row r="95" spans="1:17" s="271" customFormat="1" ht="15" customHeight="1">
      <c r="A95" s="262">
        <v>35</v>
      </c>
      <c r="B95" s="270" t="s">
        <v>564</v>
      </c>
      <c r="C95" s="270"/>
      <c r="D95" s="270"/>
      <c r="E95" s="263"/>
      <c r="F95" s="263">
        <f t="shared" si="1"/>
        <v>0</v>
      </c>
      <c r="G95" s="264"/>
      <c r="H95" s="264"/>
      <c r="I95" s="265"/>
      <c r="J95" s="265"/>
      <c r="K95" s="264"/>
      <c r="L95" s="264"/>
      <c r="M95" s="272"/>
      <c r="N95" s="272"/>
      <c r="O95" s="272"/>
      <c r="P95" s="272"/>
      <c r="Q95" s="269">
        <f t="shared" si="2"/>
        <v>0</v>
      </c>
    </row>
    <row r="96" spans="1:17" s="271" customFormat="1" ht="15" customHeight="1">
      <c r="A96" s="262">
        <v>36</v>
      </c>
      <c r="B96" s="270" t="s">
        <v>565</v>
      </c>
      <c r="C96" s="270"/>
      <c r="D96" s="270"/>
      <c r="E96" s="263"/>
      <c r="F96" s="263">
        <f t="shared" si="1"/>
        <v>0</v>
      </c>
      <c r="G96" s="264"/>
      <c r="H96" s="264"/>
      <c r="I96" s="265"/>
      <c r="J96" s="265"/>
      <c r="K96" s="264"/>
      <c r="L96" s="264"/>
      <c r="M96" s="272"/>
      <c r="N96" s="272"/>
      <c r="O96" s="272"/>
      <c r="P96" s="272"/>
      <c r="Q96" s="269">
        <f t="shared" si="2"/>
        <v>0</v>
      </c>
    </row>
    <row r="97" spans="1:17" s="271" customFormat="1" ht="15" customHeight="1">
      <c r="A97" s="262">
        <v>37</v>
      </c>
      <c r="B97" s="270" t="s">
        <v>566</v>
      </c>
      <c r="C97" s="270"/>
      <c r="D97" s="270"/>
      <c r="E97" s="263"/>
      <c r="F97" s="263">
        <f t="shared" si="1"/>
        <v>19</v>
      </c>
      <c r="G97" s="264">
        <v>19</v>
      </c>
      <c r="H97" s="264"/>
      <c r="I97" s="265"/>
      <c r="J97" s="265"/>
      <c r="K97" s="264"/>
      <c r="L97" s="264">
        <v>7</v>
      </c>
      <c r="M97" s="272">
        <v>11</v>
      </c>
      <c r="N97" s="272">
        <v>1</v>
      </c>
      <c r="O97" s="272"/>
      <c r="P97" s="272"/>
      <c r="Q97" s="269">
        <f t="shared" si="2"/>
        <v>22.8</v>
      </c>
    </row>
    <row r="98" spans="1:17" s="271" customFormat="1" ht="15" customHeight="1">
      <c r="A98" s="262">
        <v>38</v>
      </c>
      <c r="B98" s="270" t="s">
        <v>516</v>
      </c>
      <c r="C98" s="270"/>
      <c r="D98" s="270"/>
      <c r="E98" s="263"/>
      <c r="F98" s="263">
        <f t="shared" si="1"/>
        <v>0</v>
      </c>
      <c r="G98" s="264"/>
      <c r="H98" s="264"/>
      <c r="I98" s="265"/>
      <c r="J98" s="265"/>
      <c r="K98" s="264"/>
      <c r="L98" s="264"/>
      <c r="M98" s="272"/>
      <c r="N98" s="272"/>
      <c r="O98" s="272"/>
      <c r="P98" s="272"/>
      <c r="Q98" s="269">
        <f t="shared" si="2"/>
        <v>0</v>
      </c>
    </row>
    <row r="99" spans="1:17" s="271" customFormat="1" ht="15" customHeight="1">
      <c r="A99" s="262">
        <v>39</v>
      </c>
      <c r="B99" s="270" t="s">
        <v>567</v>
      </c>
      <c r="C99" s="270"/>
      <c r="D99" s="270"/>
      <c r="E99" s="263"/>
      <c r="F99" s="263">
        <f t="shared" si="1"/>
        <v>0</v>
      </c>
      <c r="G99" s="264"/>
      <c r="H99" s="264"/>
      <c r="I99" s="265"/>
      <c r="J99" s="265"/>
      <c r="K99" s="264"/>
      <c r="L99" s="264"/>
      <c r="M99" s="272"/>
      <c r="N99" s="272"/>
      <c r="O99" s="272"/>
      <c r="P99" s="272"/>
      <c r="Q99" s="269">
        <f t="shared" si="2"/>
        <v>0</v>
      </c>
    </row>
    <row r="100" spans="1:17" s="271" customFormat="1" ht="15" customHeight="1">
      <c r="A100" s="262">
        <v>40</v>
      </c>
      <c r="B100" s="270" t="s">
        <v>568</v>
      </c>
      <c r="C100" s="270"/>
      <c r="D100" s="270"/>
      <c r="E100" s="263"/>
      <c r="F100" s="263">
        <f t="shared" si="1"/>
        <v>0</v>
      </c>
      <c r="G100" s="264"/>
      <c r="H100" s="264"/>
      <c r="I100" s="265"/>
      <c r="J100" s="265"/>
      <c r="K100" s="264"/>
      <c r="L100" s="264"/>
      <c r="M100" s="272"/>
      <c r="N100" s="272"/>
      <c r="O100" s="272"/>
      <c r="P100" s="272"/>
      <c r="Q100" s="269">
        <f t="shared" si="2"/>
        <v>0</v>
      </c>
    </row>
    <row r="101" spans="1:17" s="271" customFormat="1" ht="15" customHeight="1">
      <c r="A101" s="262">
        <v>41</v>
      </c>
      <c r="B101" s="270" t="s">
        <v>569</v>
      </c>
      <c r="C101" s="270"/>
      <c r="D101" s="270"/>
      <c r="E101" s="263"/>
      <c r="F101" s="263">
        <f t="shared" si="1"/>
        <v>0</v>
      </c>
      <c r="G101" s="264"/>
      <c r="H101" s="264"/>
      <c r="I101" s="265"/>
      <c r="J101" s="265"/>
      <c r="K101" s="264"/>
      <c r="L101" s="264"/>
      <c r="M101" s="272"/>
      <c r="N101" s="272"/>
      <c r="O101" s="272"/>
      <c r="P101" s="272"/>
      <c r="Q101" s="269">
        <f t="shared" si="2"/>
        <v>0</v>
      </c>
    </row>
    <row r="102" spans="1:17" s="260" customFormat="1" ht="15" customHeight="1">
      <c r="A102" s="531" t="s">
        <v>570</v>
      </c>
      <c r="B102" s="532"/>
      <c r="C102" s="532"/>
      <c r="D102" s="532"/>
      <c r="E102" s="532"/>
      <c r="F102" s="532"/>
      <c r="G102" s="532"/>
      <c r="H102" s="532"/>
      <c r="I102" s="532"/>
      <c r="J102" s="532"/>
      <c r="K102" s="532"/>
      <c r="L102" s="532"/>
      <c r="M102" s="532"/>
      <c r="N102" s="532"/>
      <c r="O102" s="532"/>
      <c r="P102" s="532"/>
      <c r="Q102" s="533"/>
    </row>
    <row r="103" spans="1:17" s="271" customFormat="1" ht="31.5">
      <c r="A103" s="262">
        <v>42</v>
      </c>
      <c r="B103" s="270" t="s">
        <v>723</v>
      </c>
      <c r="C103" s="270"/>
      <c r="D103" s="270"/>
      <c r="E103" s="263"/>
      <c r="F103" s="263">
        <f t="shared" si="1"/>
        <v>4</v>
      </c>
      <c r="G103" s="264">
        <v>4</v>
      </c>
      <c r="H103" s="264"/>
      <c r="I103" s="265"/>
      <c r="J103" s="265"/>
      <c r="K103" s="264"/>
      <c r="L103" s="264">
        <v>2</v>
      </c>
      <c r="M103" s="272">
        <v>2</v>
      </c>
      <c r="N103" s="272"/>
      <c r="O103" s="272"/>
      <c r="P103" s="272"/>
      <c r="Q103" s="269">
        <f t="shared" si="2"/>
        <v>4.5999999999999996</v>
      </c>
    </row>
    <row r="104" spans="1:17" s="271" customFormat="1" ht="15" customHeight="1">
      <c r="A104" s="262">
        <v>43</v>
      </c>
      <c r="B104" s="270" t="s">
        <v>724</v>
      </c>
      <c r="C104" s="270"/>
      <c r="D104" s="270"/>
      <c r="E104" s="263"/>
      <c r="F104" s="263">
        <f t="shared" si="1"/>
        <v>4</v>
      </c>
      <c r="G104" s="264">
        <v>4</v>
      </c>
      <c r="H104" s="264"/>
      <c r="I104" s="265"/>
      <c r="J104" s="265"/>
      <c r="K104" s="264"/>
      <c r="L104" s="264">
        <v>1</v>
      </c>
      <c r="M104" s="272">
        <v>3</v>
      </c>
      <c r="N104" s="272"/>
      <c r="O104" s="272"/>
      <c r="P104" s="272"/>
      <c r="Q104" s="269">
        <f t="shared" si="2"/>
        <v>4.9000000000000004</v>
      </c>
    </row>
    <row r="105" spans="1:17" s="271" customFormat="1" ht="15" customHeight="1">
      <c r="A105" s="262">
        <v>44</v>
      </c>
      <c r="B105" s="270" t="s">
        <v>725</v>
      </c>
      <c r="C105" s="270"/>
      <c r="D105" s="270"/>
      <c r="E105" s="263"/>
      <c r="F105" s="263">
        <f t="shared" si="1"/>
        <v>4</v>
      </c>
      <c r="G105" s="264">
        <v>4</v>
      </c>
      <c r="H105" s="264"/>
      <c r="I105" s="265"/>
      <c r="J105" s="265"/>
      <c r="K105" s="264"/>
      <c r="L105" s="264"/>
      <c r="M105" s="272">
        <v>3</v>
      </c>
      <c r="N105" s="272">
        <v>1</v>
      </c>
      <c r="O105" s="272"/>
      <c r="P105" s="272"/>
      <c r="Q105" s="269">
        <f t="shared" si="2"/>
        <v>5.4</v>
      </c>
    </row>
    <row r="106" spans="1:17" s="271" customFormat="1" ht="15" customHeight="1">
      <c r="A106" s="262">
        <v>45</v>
      </c>
      <c r="B106" s="270" t="s">
        <v>756</v>
      </c>
      <c r="C106" s="270"/>
      <c r="D106" s="270"/>
      <c r="E106" s="263"/>
      <c r="F106" s="263"/>
      <c r="G106" s="264"/>
      <c r="H106" s="264"/>
      <c r="I106" s="265"/>
      <c r="J106" s="265">
        <v>2</v>
      </c>
      <c r="K106" s="264"/>
      <c r="L106" s="264"/>
      <c r="M106" s="272"/>
      <c r="N106" s="272"/>
      <c r="O106" s="272"/>
      <c r="P106" s="272"/>
      <c r="Q106" s="269"/>
    </row>
    <row r="107" spans="1:17" s="271" customFormat="1" ht="15" customHeight="1">
      <c r="A107" s="262">
        <v>46</v>
      </c>
      <c r="B107" s="270" t="s">
        <v>726</v>
      </c>
      <c r="C107" s="270"/>
      <c r="D107" s="270"/>
      <c r="E107" s="263"/>
      <c r="F107" s="263">
        <f t="shared" si="1"/>
        <v>0</v>
      </c>
      <c r="G107" s="264"/>
      <c r="H107" s="264"/>
      <c r="I107" s="265"/>
      <c r="J107" s="265"/>
      <c r="K107" s="264"/>
      <c r="L107" s="264"/>
      <c r="M107" s="272"/>
      <c r="N107" s="272"/>
      <c r="O107" s="272"/>
      <c r="P107" s="272"/>
      <c r="Q107" s="269">
        <f t="shared" si="2"/>
        <v>0</v>
      </c>
    </row>
    <row r="108" spans="1:17" s="271" customFormat="1" ht="15" customHeight="1">
      <c r="A108" s="534" t="s">
        <v>571</v>
      </c>
      <c r="B108" s="535"/>
      <c r="C108" s="535"/>
      <c r="D108" s="535"/>
      <c r="E108" s="535"/>
      <c r="F108" s="535"/>
      <c r="G108" s="535"/>
      <c r="H108" s="535"/>
      <c r="I108" s="535"/>
      <c r="J108" s="535"/>
      <c r="K108" s="535"/>
      <c r="L108" s="535"/>
      <c r="M108" s="535"/>
      <c r="N108" s="535"/>
      <c r="O108" s="535"/>
      <c r="P108" s="535"/>
      <c r="Q108" s="536"/>
    </row>
    <row r="109" spans="1:17" s="271" customFormat="1" ht="21.75" customHeight="1">
      <c r="A109" s="398" t="s">
        <v>757</v>
      </c>
      <c r="B109" s="270" t="s">
        <v>572</v>
      </c>
      <c r="C109" s="270"/>
      <c r="D109" s="270"/>
      <c r="E109" s="263"/>
      <c r="F109" s="263">
        <f t="shared" ref="F109:F123" si="3">G109+H109</f>
        <v>0</v>
      </c>
      <c r="G109" s="264"/>
      <c r="H109" s="264"/>
      <c r="I109" s="265"/>
      <c r="J109" s="265"/>
      <c r="K109" s="264"/>
      <c r="L109" s="264"/>
      <c r="M109" s="272"/>
      <c r="N109" s="272"/>
      <c r="O109" s="272"/>
      <c r="P109" s="272"/>
      <c r="Q109" s="269">
        <f t="shared" si="2"/>
        <v>0</v>
      </c>
    </row>
    <row r="110" spans="1:17" s="271" customFormat="1" ht="21.75" customHeight="1">
      <c r="A110" s="398" t="s">
        <v>758</v>
      </c>
      <c r="B110" s="270" t="s">
        <v>491</v>
      </c>
      <c r="C110" s="270"/>
      <c r="D110" s="270"/>
      <c r="E110" s="263"/>
      <c r="F110" s="263">
        <f t="shared" si="3"/>
        <v>0</v>
      </c>
      <c r="G110" s="264"/>
      <c r="H110" s="264"/>
      <c r="I110" s="265"/>
      <c r="J110" s="265"/>
      <c r="K110" s="264"/>
      <c r="L110" s="264"/>
      <c r="M110" s="272"/>
      <c r="N110" s="272"/>
      <c r="O110" s="272"/>
      <c r="P110" s="272"/>
      <c r="Q110" s="269">
        <f t="shared" si="2"/>
        <v>0</v>
      </c>
    </row>
    <row r="111" spans="1:17" s="271" customFormat="1" ht="21.75" customHeight="1">
      <c r="A111" s="398" t="s">
        <v>759</v>
      </c>
      <c r="B111" s="270" t="s">
        <v>326</v>
      </c>
      <c r="C111" s="270"/>
      <c r="D111" s="270"/>
      <c r="E111" s="263"/>
      <c r="F111" s="263">
        <f t="shared" si="3"/>
        <v>0</v>
      </c>
      <c r="G111" s="264"/>
      <c r="H111" s="264"/>
      <c r="I111" s="265"/>
      <c r="J111" s="265"/>
      <c r="K111" s="264"/>
      <c r="L111" s="264"/>
      <c r="M111" s="272"/>
      <c r="N111" s="272"/>
      <c r="O111" s="272"/>
      <c r="P111" s="272"/>
      <c r="Q111" s="269">
        <f t="shared" si="2"/>
        <v>0</v>
      </c>
    </row>
    <row r="112" spans="1:17" s="271" customFormat="1" ht="21.75" customHeight="1">
      <c r="A112" s="398" t="s">
        <v>760</v>
      </c>
      <c r="B112" s="270" t="s">
        <v>573</v>
      </c>
      <c r="C112" s="270"/>
      <c r="D112" s="270"/>
      <c r="E112" s="263"/>
      <c r="F112" s="263">
        <f t="shared" si="3"/>
        <v>0</v>
      </c>
      <c r="G112" s="264"/>
      <c r="H112" s="264"/>
      <c r="I112" s="265"/>
      <c r="J112" s="265"/>
      <c r="K112" s="264"/>
      <c r="L112" s="264"/>
      <c r="M112" s="272"/>
      <c r="N112" s="272"/>
      <c r="O112" s="272"/>
      <c r="P112" s="272"/>
      <c r="Q112" s="269">
        <f t="shared" si="2"/>
        <v>0</v>
      </c>
    </row>
    <row r="113" spans="1:17" s="271" customFormat="1" ht="15" customHeight="1">
      <c r="A113" s="534" t="s">
        <v>574</v>
      </c>
      <c r="B113" s="535"/>
      <c r="C113" s="535"/>
      <c r="D113" s="535"/>
      <c r="E113" s="535"/>
      <c r="F113" s="535"/>
      <c r="G113" s="535"/>
      <c r="H113" s="535"/>
      <c r="I113" s="535"/>
      <c r="J113" s="535"/>
      <c r="K113" s="535"/>
      <c r="L113" s="535"/>
      <c r="M113" s="535"/>
      <c r="N113" s="535"/>
      <c r="O113" s="535"/>
      <c r="P113" s="535"/>
      <c r="Q113" s="536"/>
    </row>
    <row r="114" spans="1:17" s="271" customFormat="1" ht="24.75" customHeight="1">
      <c r="A114" s="398" t="s">
        <v>761</v>
      </c>
      <c r="B114" s="270" t="s">
        <v>509</v>
      </c>
      <c r="C114" s="270"/>
      <c r="D114" s="270"/>
      <c r="E114" s="263"/>
      <c r="F114" s="263">
        <f t="shared" si="3"/>
        <v>0</v>
      </c>
      <c r="G114" s="264"/>
      <c r="H114" s="264"/>
      <c r="I114" s="265"/>
      <c r="J114" s="265"/>
      <c r="K114" s="264"/>
      <c r="L114" s="264"/>
      <c r="M114" s="272"/>
      <c r="N114" s="272"/>
      <c r="O114" s="272"/>
      <c r="P114" s="272"/>
      <c r="Q114" s="269">
        <f t="shared" si="2"/>
        <v>0</v>
      </c>
    </row>
    <row r="115" spans="1:17" s="271" customFormat="1" ht="22.5" customHeight="1">
      <c r="A115" s="398" t="s">
        <v>762</v>
      </c>
      <c r="B115" s="270" t="s">
        <v>575</v>
      </c>
      <c r="C115" s="270"/>
      <c r="D115" s="270"/>
      <c r="E115" s="263"/>
      <c r="F115" s="263">
        <f t="shared" si="3"/>
        <v>8</v>
      </c>
      <c r="G115" s="264">
        <v>8</v>
      </c>
      <c r="H115" s="264"/>
      <c r="I115" s="265"/>
      <c r="J115" s="265">
        <v>2</v>
      </c>
      <c r="K115" s="264"/>
      <c r="L115" s="264">
        <v>6</v>
      </c>
      <c r="M115" s="272">
        <v>2</v>
      </c>
      <c r="N115" s="272"/>
      <c r="O115" s="272"/>
      <c r="P115" s="272"/>
      <c r="Q115" s="269">
        <f t="shared" si="2"/>
        <v>8.6</v>
      </c>
    </row>
    <row r="116" spans="1:17" s="271" customFormat="1" ht="22.5" customHeight="1">
      <c r="A116" s="398" t="s">
        <v>763</v>
      </c>
      <c r="B116" s="270" t="s">
        <v>513</v>
      </c>
      <c r="C116" s="270"/>
      <c r="D116" s="270"/>
      <c r="E116" s="263"/>
      <c r="F116" s="263">
        <f t="shared" si="3"/>
        <v>0</v>
      </c>
      <c r="G116" s="264"/>
      <c r="H116" s="264"/>
      <c r="I116" s="265"/>
      <c r="J116" s="265"/>
      <c r="K116" s="264"/>
      <c r="L116" s="264"/>
      <c r="M116" s="272"/>
      <c r="N116" s="272"/>
      <c r="O116" s="272"/>
      <c r="P116" s="272"/>
      <c r="Q116" s="269">
        <f t="shared" si="2"/>
        <v>0</v>
      </c>
    </row>
    <row r="117" spans="1:17" s="271" customFormat="1" ht="22.5" customHeight="1">
      <c r="A117" s="398" t="s">
        <v>764</v>
      </c>
      <c r="B117" s="270" t="s">
        <v>576</v>
      </c>
      <c r="C117" s="270"/>
      <c r="D117" s="270"/>
      <c r="E117" s="263"/>
      <c r="F117" s="263">
        <f t="shared" si="3"/>
        <v>0</v>
      </c>
      <c r="G117" s="264"/>
      <c r="H117" s="264"/>
      <c r="I117" s="265"/>
      <c r="J117" s="265"/>
      <c r="K117" s="264"/>
      <c r="L117" s="264"/>
      <c r="M117" s="272"/>
      <c r="N117" s="272"/>
      <c r="O117" s="272"/>
      <c r="P117" s="272"/>
      <c r="Q117" s="269">
        <f t="shared" si="2"/>
        <v>0</v>
      </c>
    </row>
    <row r="118" spans="1:17" s="271" customFormat="1" ht="18.75" customHeight="1">
      <c r="A118" s="398" t="s">
        <v>765</v>
      </c>
      <c r="B118" s="270" t="s">
        <v>517</v>
      </c>
      <c r="C118" s="270"/>
      <c r="D118" s="270"/>
      <c r="E118" s="263"/>
      <c r="F118" s="263">
        <f t="shared" si="3"/>
        <v>0</v>
      </c>
      <c r="G118" s="264"/>
      <c r="H118" s="264"/>
      <c r="I118" s="265"/>
      <c r="J118" s="265"/>
      <c r="K118" s="264"/>
      <c r="L118" s="264"/>
      <c r="M118" s="272"/>
      <c r="N118" s="272"/>
      <c r="O118" s="272"/>
      <c r="P118" s="272"/>
      <c r="Q118" s="269">
        <f t="shared" si="2"/>
        <v>0</v>
      </c>
    </row>
    <row r="119" spans="1:17" s="271" customFormat="1" ht="22.5" customHeight="1">
      <c r="A119" s="398" t="s">
        <v>766</v>
      </c>
      <c r="B119" s="270" t="s">
        <v>577</v>
      </c>
      <c r="C119" s="270"/>
      <c r="D119" s="270"/>
      <c r="E119" s="263"/>
      <c r="F119" s="263">
        <f t="shared" si="3"/>
        <v>14</v>
      </c>
      <c r="G119" s="264">
        <v>14</v>
      </c>
      <c r="H119" s="264"/>
      <c r="I119" s="265"/>
      <c r="J119" s="265"/>
      <c r="K119" s="264"/>
      <c r="L119" s="264">
        <v>4</v>
      </c>
      <c r="M119" s="272">
        <v>10</v>
      </c>
      <c r="N119" s="272"/>
      <c r="O119" s="272"/>
      <c r="P119" s="272"/>
      <c r="Q119" s="269">
        <f t="shared" si="2"/>
        <v>17</v>
      </c>
    </row>
    <row r="120" spans="1:17" s="271" customFormat="1" ht="22.5" customHeight="1">
      <c r="A120" s="398" t="s">
        <v>767</v>
      </c>
      <c r="B120" s="270" t="s">
        <v>578</v>
      </c>
      <c r="C120" s="270"/>
      <c r="D120" s="270"/>
      <c r="E120" s="263"/>
      <c r="F120" s="263">
        <f t="shared" si="3"/>
        <v>4</v>
      </c>
      <c r="G120" s="264">
        <v>4</v>
      </c>
      <c r="H120" s="264"/>
      <c r="I120" s="265"/>
      <c r="J120" s="265"/>
      <c r="K120" s="264"/>
      <c r="L120" s="264">
        <v>3</v>
      </c>
      <c r="M120" s="272">
        <v>1</v>
      </c>
      <c r="N120" s="272"/>
      <c r="O120" s="272"/>
      <c r="P120" s="272"/>
      <c r="Q120" s="269">
        <f t="shared" si="2"/>
        <v>4.3</v>
      </c>
    </row>
    <row r="121" spans="1:17" s="271" customFormat="1" ht="22.5" customHeight="1">
      <c r="A121" s="398" t="s">
        <v>768</v>
      </c>
      <c r="B121" s="270" t="s">
        <v>522</v>
      </c>
      <c r="C121" s="270"/>
      <c r="D121" s="270"/>
      <c r="E121" s="263"/>
      <c r="F121" s="263">
        <f>G121+H121</f>
        <v>0</v>
      </c>
      <c r="G121" s="264"/>
      <c r="H121" s="264"/>
      <c r="I121" s="265"/>
      <c r="J121" s="265"/>
      <c r="K121" s="264"/>
      <c r="L121" s="264"/>
      <c r="M121" s="272"/>
      <c r="N121" s="272"/>
      <c r="O121" s="272"/>
      <c r="P121" s="272"/>
      <c r="Q121" s="269">
        <f t="shared" si="2"/>
        <v>0</v>
      </c>
    </row>
    <row r="122" spans="1:17" s="271" customFormat="1" ht="22.5" customHeight="1">
      <c r="A122" s="398" t="s">
        <v>769</v>
      </c>
      <c r="B122" s="270" t="s">
        <v>579</v>
      </c>
      <c r="C122" s="270"/>
      <c r="D122" s="270"/>
      <c r="E122" s="263"/>
      <c r="F122" s="263">
        <f>G122+H122</f>
        <v>0</v>
      </c>
      <c r="G122" s="264"/>
      <c r="H122" s="264"/>
      <c r="I122" s="265"/>
      <c r="J122" s="265"/>
      <c r="K122" s="264"/>
      <c r="L122" s="264"/>
      <c r="M122" s="272"/>
      <c r="N122" s="272"/>
      <c r="O122" s="272"/>
      <c r="P122" s="272"/>
      <c r="Q122" s="269">
        <f t="shared" si="2"/>
        <v>0</v>
      </c>
    </row>
    <row r="123" spans="1:17" s="271" customFormat="1" ht="22.5" customHeight="1">
      <c r="A123" s="398" t="s">
        <v>770</v>
      </c>
      <c r="B123" s="270" t="s">
        <v>580</v>
      </c>
      <c r="C123" s="270"/>
      <c r="D123" s="270"/>
      <c r="E123" s="263"/>
      <c r="F123" s="263">
        <f t="shared" si="3"/>
        <v>0</v>
      </c>
      <c r="G123" s="264"/>
      <c r="H123" s="264"/>
      <c r="I123" s="265"/>
      <c r="J123" s="265"/>
      <c r="K123" s="264"/>
      <c r="L123" s="264"/>
      <c r="M123" s="272"/>
      <c r="N123" s="272"/>
      <c r="O123" s="272"/>
      <c r="P123" s="272"/>
      <c r="Q123" s="269">
        <f t="shared" si="2"/>
        <v>0</v>
      </c>
    </row>
    <row r="124" spans="1:17">
      <c r="A124" s="528" t="s">
        <v>581</v>
      </c>
      <c r="B124" s="528"/>
      <c r="C124" s="405"/>
      <c r="D124" s="405"/>
      <c r="E124" s="405">
        <f t="shared" ref="E124:M124" si="4">SUM(E114:E123,E109:E112,E103:E107,E94:E101,E85:E92,E75:E83,E56:E71)</f>
        <v>0</v>
      </c>
      <c r="F124" s="273">
        <f t="shared" si="4"/>
        <v>187</v>
      </c>
      <c r="G124" s="273">
        <f t="shared" si="4"/>
        <v>187</v>
      </c>
      <c r="H124" s="273">
        <f t="shared" si="4"/>
        <v>0</v>
      </c>
      <c r="I124" s="273">
        <f t="shared" si="4"/>
        <v>0</v>
      </c>
      <c r="J124" s="273">
        <f>SUM(J114:J123,J109:J112,J103:J107,J94:J101,J85:J92,J75:J83,J56:J71)</f>
        <v>8</v>
      </c>
      <c r="K124" s="273">
        <f t="shared" si="4"/>
        <v>3</v>
      </c>
      <c r="L124" s="273">
        <f t="shared" si="4"/>
        <v>68</v>
      </c>
      <c r="M124" s="273">
        <f t="shared" si="4"/>
        <v>77</v>
      </c>
      <c r="N124" s="273"/>
      <c r="O124" s="273"/>
      <c r="P124" s="273"/>
      <c r="Q124" s="273">
        <f>SUM(Q75:Q123)+SUM(F56:F71)</f>
        <v>210.60000000000002</v>
      </c>
    </row>
    <row r="125" spans="1:17" hidden="1">
      <c r="A125" s="274"/>
      <c r="B125" s="275" t="s">
        <v>582</v>
      </c>
      <c r="C125" s="275"/>
      <c r="D125" s="275"/>
      <c r="E125" s="730"/>
      <c r="F125" s="259"/>
      <c r="G125" s="259"/>
      <c r="H125" s="259"/>
      <c r="I125" s="259"/>
      <c r="J125" s="259"/>
      <c r="K125" s="259"/>
    </row>
    <row r="126" spans="1:17" hidden="1">
      <c r="A126" s="242"/>
      <c r="B126" s="275" t="s">
        <v>583</v>
      </c>
      <c r="C126" s="275"/>
      <c r="D126" s="275"/>
    </row>
    <row r="127" spans="1:17" hidden="1">
      <c r="A127" s="242"/>
      <c r="B127" s="276" t="s">
        <v>584</v>
      </c>
      <c r="C127" s="276"/>
      <c r="D127" s="276"/>
    </row>
    <row r="128" spans="1:17" hidden="1">
      <c r="A128" s="277"/>
      <c r="B128" s="276" t="s">
        <v>585</v>
      </c>
      <c r="C128" s="276"/>
      <c r="D128" s="276"/>
    </row>
    <row r="129" spans="1:16" ht="6" customHeight="1">
      <c r="A129" s="253"/>
      <c r="B129" s="276"/>
      <c r="C129" s="276"/>
      <c r="D129" s="276"/>
    </row>
    <row r="130" spans="1:16">
      <c r="A130" s="253"/>
      <c r="B130" s="276" t="s">
        <v>754</v>
      </c>
      <c r="C130" s="276"/>
      <c r="D130" s="276"/>
    </row>
    <row r="131" spans="1:16" ht="6" customHeight="1">
      <c r="A131" s="253"/>
      <c r="B131" s="276"/>
      <c r="C131" s="276"/>
      <c r="D131" s="276"/>
    </row>
    <row r="132" spans="1:16">
      <c r="A132" s="253"/>
      <c r="B132" s="233" t="s">
        <v>586</v>
      </c>
      <c r="C132" s="233"/>
      <c r="D132" s="233"/>
    </row>
    <row r="133" spans="1:16" ht="4.5" customHeight="1">
      <c r="A133" s="253"/>
    </row>
    <row r="134" spans="1:16" ht="51" customHeight="1">
      <c r="A134" s="529" t="s">
        <v>282</v>
      </c>
      <c r="B134" s="529"/>
      <c r="C134" s="401"/>
      <c r="D134" s="401"/>
      <c r="E134" s="401" t="s">
        <v>318</v>
      </c>
      <c r="F134" s="236" t="s">
        <v>305</v>
      </c>
      <c r="G134" s="236" t="s">
        <v>311</v>
      </c>
      <c r="H134" s="236" t="s">
        <v>533</v>
      </c>
      <c r="I134" s="236" t="s">
        <v>306</v>
      </c>
      <c r="J134" s="236" t="s">
        <v>307</v>
      </c>
      <c r="K134" s="278" t="s">
        <v>534</v>
      </c>
      <c r="L134" s="236" t="s">
        <v>535</v>
      </c>
      <c r="M134" s="529" t="s">
        <v>536</v>
      </c>
      <c r="N134" s="529"/>
      <c r="O134" s="529"/>
    </row>
    <row r="135" spans="1:16" ht="15" customHeight="1">
      <c r="A135" s="530">
        <v>1</v>
      </c>
      <c r="B135" s="530"/>
      <c r="C135" s="406"/>
      <c r="D135" s="406"/>
      <c r="E135" s="406">
        <v>2</v>
      </c>
      <c r="F135" s="279" t="s">
        <v>537</v>
      </c>
      <c r="G135" s="279">
        <v>4</v>
      </c>
      <c r="H135" s="279">
        <v>5</v>
      </c>
      <c r="I135" s="279" t="s">
        <v>538</v>
      </c>
      <c r="J135" s="279" t="s">
        <v>539</v>
      </c>
      <c r="K135" s="279">
        <v>8</v>
      </c>
      <c r="L135" s="279">
        <v>9</v>
      </c>
      <c r="M135" s="530">
        <v>10</v>
      </c>
      <c r="N135" s="530"/>
      <c r="O135" s="530"/>
    </row>
    <row r="136" spans="1:16" s="227" customFormat="1" ht="35.25" customHeight="1">
      <c r="A136" s="262">
        <v>1</v>
      </c>
      <c r="B136" s="280" t="s">
        <v>289</v>
      </c>
      <c r="C136" s="714">
        <v>5</v>
      </c>
      <c r="D136" s="717">
        <v>3</v>
      </c>
      <c r="E136" s="719">
        <v>8</v>
      </c>
      <c r="F136" s="263">
        <f t="shared" ref="F136:F166" si="5">G136+H136</f>
        <v>6</v>
      </c>
      <c r="G136" s="264">
        <v>6</v>
      </c>
      <c r="H136" s="264"/>
      <c r="I136" s="265"/>
      <c r="J136" s="265"/>
      <c r="K136" s="264">
        <v>1</v>
      </c>
      <c r="L136" s="264"/>
      <c r="M136" s="521"/>
      <c r="N136" s="522"/>
      <c r="O136" s="523"/>
      <c r="P136" s="394" t="s">
        <v>777</v>
      </c>
    </row>
    <row r="137" spans="1:16" s="227" customFormat="1">
      <c r="A137" s="262">
        <v>2</v>
      </c>
      <c r="B137" s="280" t="s">
        <v>290</v>
      </c>
      <c r="C137" s="714">
        <v>1</v>
      </c>
      <c r="D137" s="714"/>
      <c r="E137" s="286">
        <v>1</v>
      </c>
      <c r="F137" s="263">
        <f t="shared" si="5"/>
        <v>1</v>
      </c>
      <c r="G137" s="264">
        <v>1</v>
      </c>
      <c r="H137" s="264"/>
      <c r="I137" s="265"/>
      <c r="J137" s="265"/>
      <c r="K137" s="264"/>
      <c r="L137" s="264"/>
      <c r="M137" s="524"/>
      <c r="N137" s="524"/>
      <c r="O137" s="524"/>
    </row>
    <row r="138" spans="1:16" s="227" customFormat="1">
      <c r="A138" s="262">
        <v>3</v>
      </c>
      <c r="B138" s="280" t="s">
        <v>776</v>
      </c>
      <c r="C138" s="714">
        <v>1</v>
      </c>
      <c r="D138" s="714"/>
      <c r="E138" s="721">
        <v>1</v>
      </c>
      <c r="F138" s="263">
        <f t="shared" si="5"/>
        <v>0</v>
      </c>
      <c r="G138" s="264"/>
      <c r="H138" s="264"/>
      <c r="I138" s="265"/>
      <c r="J138" s="265"/>
      <c r="K138" s="264">
        <v>1</v>
      </c>
      <c r="L138" s="264"/>
      <c r="M138" s="524"/>
      <c r="N138" s="524"/>
      <c r="O138" s="524"/>
      <c r="P138" s="720" t="s">
        <v>778</v>
      </c>
    </row>
    <row r="139" spans="1:16" s="227" customFormat="1">
      <c r="A139" s="262">
        <v>4</v>
      </c>
      <c r="B139" s="280" t="s">
        <v>288</v>
      </c>
      <c r="C139" s="714">
        <v>2</v>
      </c>
      <c r="D139" s="717">
        <v>1</v>
      </c>
      <c r="E139" s="286">
        <v>3</v>
      </c>
      <c r="F139" s="263">
        <f t="shared" si="5"/>
        <v>2</v>
      </c>
      <c r="G139" s="264">
        <v>2</v>
      </c>
      <c r="H139" s="264"/>
      <c r="I139" s="265"/>
      <c r="J139" s="265"/>
      <c r="K139" s="264">
        <v>1</v>
      </c>
      <c r="L139" s="264"/>
      <c r="M139" s="524"/>
      <c r="N139" s="524"/>
      <c r="O139" s="524"/>
    </row>
    <row r="140" spans="1:16" s="227" customFormat="1" ht="34.5" customHeight="1">
      <c r="A140" s="262">
        <v>5</v>
      </c>
      <c r="B140" s="280" t="s">
        <v>291</v>
      </c>
      <c r="C140" s="714">
        <v>5</v>
      </c>
      <c r="D140" s="717">
        <v>3</v>
      </c>
      <c r="E140" s="286">
        <v>8</v>
      </c>
      <c r="F140" s="263">
        <f t="shared" si="5"/>
        <v>5</v>
      </c>
      <c r="G140" s="264">
        <v>5</v>
      </c>
      <c r="H140" s="264"/>
      <c r="I140" s="265"/>
      <c r="J140" s="265"/>
      <c r="K140" s="264">
        <v>3</v>
      </c>
      <c r="L140" s="264"/>
      <c r="M140" s="524"/>
      <c r="N140" s="524"/>
      <c r="O140" s="524"/>
      <c r="P140" s="227" t="s">
        <v>789</v>
      </c>
    </row>
    <row r="141" spans="1:16" s="227" customFormat="1" ht="34.5" customHeight="1">
      <c r="A141" s="262">
        <v>6</v>
      </c>
      <c r="B141" s="280" t="s">
        <v>747</v>
      </c>
      <c r="C141" s="715">
        <v>3</v>
      </c>
      <c r="D141" s="726">
        <v>1</v>
      </c>
      <c r="E141" s="719">
        <v>4</v>
      </c>
      <c r="F141" s="263">
        <f t="shared" si="5"/>
        <v>5</v>
      </c>
      <c r="G141" s="264">
        <v>5</v>
      </c>
      <c r="H141" s="264"/>
      <c r="I141" s="265"/>
      <c r="J141" s="265"/>
      <c r="K141" s="264"/>
      <c r="L141" s="264"/>
      <c r="M141" s="524"/>
      <c r="N141" s="524"/>
      <c r="O141" s="524"/>
      <c r="P141" s="394" t="s">
        <v>785</v>
      </c>
    </row>
    <row r="142" spans="1:16" s="227" customFormat="1">
      <c r="A142" s="262">
        <v>7</v>
      </c>
      <c r="B142" s="281" t="s">
        <v>293</v>
      </c>
      <c r="C142" s="716"/>
      <c r="D142" s="716"/>
      <c r="E142" s="286"/>
      <c r="F142" s="263">
        <f t="shared" si="5"/>
        <v>0</v>
      </c>
      <c r="G142" s="264"/>
      <c r="H142" s="264"/>
      <c r="I142" s="265"/>
      <c r="J142" s="265"/>
      <c r="K142" s="264"/>
      <c r="L142" s="264"/>
      <c r="M142" s="524"/>
      <c r="N142" s="524"/>
      <c r="O142" s="524"/>
    </row>
    <row r="143" spans="1:16" s="227" customFormat="1" ht="42" customHeight="1">
      <c r="A143" s="262">
        <v>8</v>
      </c>
      <c r="B143" s="280" t="s">
        <v>295</v>
      </c>
      <c r="C143" s="714">
        <v>10</v>
      </c>
      <c r="D143" s="714"/>
      <c r="E143" s="286">
        <v>10</v>
      </c>
      <c r="F143" s="263">
        <f t="shared" si="5"/>
        <v>1</v>
      </c>
      <c r="G143" s="264"/>
      <c r="H143" s="264">
        <v>1</v>
      </c>
      <c r="I143" s="265"/>
      <c r="J143" s="265"/>
      <c r="K143" s="264">
        <v>8</v>
      </c>
      <c r="L143" s="264"/>
      <c r="M143" s="524"/>
      <c r="N143" s="524"/>
      <c r="O143" s="524"/>
    </row>
    <row r="144" spans="1:16" s="227" customFormat="1" ht="56.25" customHeight="1">
      <c r="A144" s="262">
        <v>9</v>
      </c>
      <c r="B144" s="280" t="s">
        <v>294</v>
      </c>
      <c r="C144" s="714">
        <v>14</v>
      </c>
      <c r="D144" s="714"/>
      <c r="E144" s="286">
        <v>14</v>
      </c>
      <c r="F144" s="263">
        <f t="shared" si="5"/>
        <v>0</v>
      </c>
      <c r="G144" s="264"/>
      <c r="H144" s="264"/>
      <c r="I144" s="265"/>
      <c r="J144" s="265"/>
      <c r="K144" s="264">
        <v>14</v>
      </c>
      <c r="L144" s="264"/>
      <c r="M144" s="521"/>
      <c r="N144" s="522"/>
      <c r="O144" s="523"/>
    </row>
    <row r="145" spans="1:16" s="227" customFormat="1" ht="45.75" customHeight="1">
      <c r="A145" s="262">
        <v>10</v>
      </c>
      <c r="B145" s="280" t="s">
        <v>587</v>
      </c>
      <c r="C145" s="717">
        <v>11</v>
      </c>
      <c r="D145" s="717"/>
      <c r="E145" s="721">
        <v>11</v>
      </c>
      <c r="F145" s="263">
        <f t="shared" si="5"/>
        <v>3</v>
      </c>
      <c r="G145" s="264">
        <v>3</v>
      </c>
      <c r="H145" s="264"/>
      <c r="I145" s="265"/>
      <c r="J145" s="265"/>
      <c r="K145" s="264">
        <v>6</v>
      </c>
      <c r="L145" s="264"/>
      <c r="M145" s="521"/>
      <c r="N145" s="522"/>
      <c r="O145" s="523"/>
      <c r="P145" s="723" t="s">
        <v>795</v>
      </c>
    </row>
    <row r="146" spans="1:16" s="227" customFormat="1" ht="36" customHeight="1">
      <c r="A146" s="262">
        <v>11</v>
      </c>
      <c r="B146" s="280" t="s">
        <v>588</v>
      </c>
      <c r="C146" s="717">
        <v>10</v>
      </c>
      <c r="D146" s="717">
        <v>2</v>
      </c>
      <c r="E146" s="286">
        <v>12</v>
      </c>
      <c r="F146" s="263">
        <f t="shared" si="5"/>
        <v>8</v>
      </c>
      <c r="G146" s="264">
        <v>8</v>
      </c>
      <c r="H146" s="264"/>
      <c r="I146" s="265"/>
      <c r="J146" s="265"/>
      <c r="K146" s="264">
        <v>1</v>
      </c>
      <c r="L146" s="264"/>
      <c r="M146" s="521"/>
      <c r="N146" s="522"/>
      <c r="O146" s="523"/>
      <c r="P146" s="724" t="s">
        <v>790</v>
      </c>
    </row>
    <row r="147" spans="1:16" s="227" customFormat="1" ht="63">
      <c r="A147" s="262">
        <v>12</v>
      </c>
      <c r="B147" s="280" t="s">
        <v>727</v>
      </c>
      <c r="C147" s="714">
        <v>11</v>
      </c>
      <c r="D147" s="717">
        <v>3</v>
      </c>
      <c r="E147" s="286">
        <v>14</v>
      </c>
      <c r="F147" s="263">
        <f t="shared" si="5"/>
        <v>11</v>
      </c>
      <c r="G147" s="264">
        <v>11</v>
      </c>
      <c r="H147" s="264"/>
      <c r="I147" s="265"/>
      <c r="J147" s="265"/>
      <c r="K147" s="264">
        <v>1</v>
      </c>
      <c r="L147" s="264"/>
      <c r="M147" s="521"/>
      <c r="N147" s="522"/>
      <c r="O147" s="523"/>
      <c r="P147" s="724" t="s">
        <v>792</v>
      </c>
    </row>
    <row r="148" spans="1:16" s="227" customFormat="1">
      <c r="A148" s="262">
        <v>13</v>
      </c>
      <c r="B148" s="280" t="s">
        <v>589</v>
      </c>
      <c r="C148" s="714">
        <v>4</v>
      </c>
      <c r="D148" s="714"/>
      <c r="E148" s="286">
        <v>4</v>
      </c>
      <c r="F148" s="263">
        <f t="shared" si="5"/>
        <v>3</v>
      </c>
      <c r="G148" s="264">
        <v>3</v>
      </c>
      <c r="H148" s="264"/>
      <c r="I148" s="265"/>
      <c r="J148" s="265"/>
      <c r="K148" s="264">
        <v>1</v>
      </c>
      <c r="L148" s="264"/>
      <c r="M148" s="524"/>
      <c r="N148" s="524"/>
      <c r="O148" s="524"/>
      <c r="P148" s="227" t="s">
        <v>779</v>
      </c>
    </row>
    <row r="149" spans="1:16" s="227" customFormat="1">
      <c r="A149" s="262">
        <v>14</v>
      </c>
      <c r="B149" s="280" t="s">
        <v>517</v>
      </c>
      <c r="C149" s="714">
        <v>1</v>
      </c>
      <c r="D149" s="714"/>
      <c r="E149" s="286">
        <v>1</v>
      </c>
      <c r="F149" s="263">
        <f t="shared" si="5"/>
        <v>1</v>
      </c>
      <c r="G149" s="264"/>
      <c r="H149" s="264">
        <v>1</v>
      </c>
      <c r="I149" s="265"/>
      <c r="J149" s="265"/>
      <c r="K149" s="264"/>
      <c r="L149" s="264"/>
      <c r="M149" s="524"/>
      <c r="N149" s="524"/>
      <c r="O149" s="524"/>
    </row>
    <row r="150" spans="1:16" s="227" customFormat="1">
      <c r="A150" s="262">
        <v>15</v>
      </c>
      <c r="B150" s="280" t="s">
        <v>590</v>
      </c>
      <c r="C150" s="714"/>
      <c r="D150" s="714"/>
      <c r="E150" s="286"/>
      <c r="F150" s="263">
        <f t="shared" si="5"/>
        <v>0</v>
      </c>
      <c r="G150" s="264"/>
      <c r="H150" s="264"/>
      <c r="I150" s="265"/>
      <c r="J150" s="265"/>
      <c r="K150" s="264"/>
      <c r="L150" s="264"/>
      <c r="M150" s="524"/>
      <c r="N150" s="524"/>
      <c r="O150" s="524"/>
    </row>
    <row r="151" spans="1:16" s="227" customFormat="1">
      <c r="A151" s="262">
        <v>16</v>
      </c>
      <c r="B151" s="280" t="s">
        <v>591</v>
      </c>
      <c r="C151" s="715">
        <v>3</v>
      </c>
      <c r="D151" s="726">
        <v>3</v>
      </c>
      <c r="E151" s="286">
        <v>6</v>
      </c>
      <c r="F151" s="263">
        <f t="shared" si="5"/>
        <v>2</v>
      </c>
      <c r="G151" s="264"/>
      <c r="H151" s="264">
        <v>2</v>
      </c>
      <c r="I151" s="265"/>
      <c r="J151" s="265"/>
      <c r="K151" s="264">
        <v>1</v>
      </c>
      <c r="L151" s="264"/>
      <c r="M151" s="524"/>
      <c r="N151" s="524"/>
      <c r="O151" s="524"/>
      <c r="P151" s="394" t="s">
        <v>784</v>
      </c>
    </row>
    <row r="152" spans="1:16" s="227" customFormat="1" ht="94.5">
      <c r="A152" s="262">
        <v>17</v>
      </c>
      <c r="B152" s="280" t="s">
        <v>592</v>
      </c>
      <c r="C152" s="714">
        <v>19</v>
      </c>
      <c r="D152" s="717">
        <v>3</v>
      </c>
      <c r="E152" s="286">
        <v>22</v>
      </c>
      <c r="F152" s="263">
        <f t="shared" si="5"/>
        <v>15</v>
      </c>
      <c r="G152" s="264">
        <v>14</v>
      </c>
      <c r="H152" s="264">
        <v>1</v>
      </c>
      <c r="I152" s="265"/>
      <c r="J152" s="265"/>
      <c r="K152" s="264">
        <v>4</v>
      </c>
      <c r="L152" s="264"/>
      <c r="M152" s="527"/>
      <c r="N152" s="522"/>
      <c r="O152" s="523"/>
      <c r="P152" s="722" t="s">
        <v>798</v>
      </c>
    </row>
    <row r="153" spans="1:16" s="227" customFormat="1">
      <c r="A153" s="262">
        <v>18</v>
      </c>
      <c r="B153" s="280" t="s">
        <v>593</v>
      </c>
      <c r="C153" s="718">
        <v>1</v>
      </c>
      <c r="D153" s="718"/>
      <c r="E153" s="286">
        <v>1</v>
      </c>
      <c r="F153" s="263">
        <f t="shared" si="5"/>
        <v>1</v>
      </c>
      <c r="G153" s="264"/>
      <c r="H153" s="264">
        <v>1</v>
      </c>
      <c r="I153" s="265"/>
      <c r="J153" s="265"/>
      <c r="K153" s="264"/>
      <c r="L153" s="264"/>
      <c r="M153" s="524"/>
      <c r="N153" s="524"/>
      <c r="O153" s="524"/>
      <c r="P153" s="227" t="s">
        <v>787</v>
      </c>
    </row>
    <row r="154" spans="1:16" s="227" customFormat="1">
      <c r="A154" s="262">
        <v>19</v>
      </c>
      <c r="B154" s="280" t="s">
        <v>594</v>
      </c>
      <c r="C154" s="714">
        <v>5</v>
      </c>
      <c r="D154" s="717">
        <v>3</v>
      </c>
      <c r="E154" s="286">
        <v>8</v>
      </c>
      <c r="F154" s="263">
        <f t="shared" si="5"/>
        <v>6</v>
      </c>
      <c r="G154" s="264">
        <v>6</v>
      </c>
      <c r="H154" s="264"/>
      <c r="I154" s="265"/>
      <c r="J154" s="265"/>
      <c r="K154" s="264">
        <v>2</v>
      </c>
      <c r="L154" s="264"/>
      <c r="M154" s="524"/>
      <c r="N154" s="524"/>
      <c r="O154" s="524"/>
      <c r="P154" s="227" t="s">
        <v>793</v>
      </c>
    </row>
    <row r="155" spans="1:16" s="227" customFormat="1">
      <c r="A155" s="262">
        <v>20</v>
      </c>
      <c r="B155" s="280" t="s">
        <v>799</v>
      </c>
      <c r="C155" s="714">
        <v>4</v>
      </c>
      <c r="D155" s="717">
        <v>1</v>
      </c>
      <c r="E155" s="721">
        <v>5</v>
      </c>
      <c r="F155" s="263">
        <f t="shared" si="5"/>
        <v>4</v>
      </c>
      <c r="G155" s="264">
        <v>4</v>
      </c>
      <c r="H155" s="264"/>
      <c r="I155" s="265"/>
      <c r="J155" s="265"/>
      <c r="K155" s="264"/>
      <c r="L155" s="264"/>
      <c r="M155" s="524"/>
      <c r="N155" s="524"/>
      <c r="O155" s="524"/>
      <c r="P155" s="720" t="s">
        <v>786</v>
      </c>
    </row>
    <row r="156" spans="1:16" s="227" customFormat="1">
      <c r="A156" s="262">
        <v>21</v>
      </c>
      <c r="B156" s="280" t="s">
        <v>595</v>
      </c>
      <c r="C156" s="714"/>
      <c r="D156" s="714"/>
      <c r="E156" s="286"/>
      <c r="F156" s="263">
        <f t="shared" si="5"/>
        <v>0</v>
      </c>
      <c r="G156" s="264"/>
      <c r="H156" s="264"/>
      <c r="I156" s="265"/>
      <c r="J156" s="265"/>
      <c r="K156" s="264"/>
      <c r="L156" s="264"/>
      <c r="M156" s="524"/>
      <c r="N156" s="524"/>
      <c r="O156" s="524"/>
    </row>
    <row r="157" spans="1:16" s="227" customFormat="1" ht="31.5">
      <c r="A157" s="262">
        <v>22</v>
      </c>
      <c r="B157" s="280" t="s">
        <v>728</v>
      </c>
      <c r="C157" s="714">
        <v>3</v>
      </c>
      <c r="D157" s="714"/>
      <c r="E157" s="286">
        <v>3</v>
      </c>
      <c r="F157" s="263">
        <f t="shared" si="5"/>
        <v>1</v>
      </c>
      <c r="G157" s="264"/>
      <c r="H157" s="264">
        <v>1</v>
      </c>
      <c r="I157" s="265"/>
      <c r="J157" s="265"/>
      <c r="K157" s="264">
        <v>1</v>
      </c>
      <c r="L157" s="264"/>
      <c r="M157" s="521"/>
      <c r="N157" s="522"/>
      <c r="O157" s="523"/>
      <c r="P157" s="227" t="s">
        <v>780</v>
      </c>
    </row>
    <row r="158" spans="1:16" s="227" customFormat="1">
      <c r="A158" s="262">
        <v>23</v>
      </c>
      <c r="B158" s="280" t="s">
        <v>596</v>
      </c>
      <c r="C158" s="718">
        <v>1</v>
      </c>
      <c r="D158" s="718"/>
      <c r="E158" s="286">
        <v>1</v>
      </c>
      <c r="F158" s="263">
        <f t="shared" si="5"/>
        <v>1</v>
      </c>
      <c r="G158" s="264">
        <v>1</v>
      </c>
      <c r="H158" s="264"/>
      <c r="I158" s="265"/>
      <c r="J158" s="265"/>
      <c r="K158" s="264"/>
      <c r="L158" s="264"/>
      <c r="M158" s="524"/>
      <c r="N158" s="524"/>
      <c r="O158" s="524"/>
      <c r="P158" s="227" t="s">
        <v>788</v>
      </c>
    </row>
    <row r="159" spans="1:16" s="227" customFormat="1">
      <c r="A159" s="262">
        <v>24</v>
      </c>
      <c r="B159" s="280" t="s">
        <v>597</v>
      </c>
      <c r="C159" s="714"/>
      <c r="D159" s="714"/>
      <c r="E159" s="286"/>
      <c r="F159" s="263">
        <f t="shared" si="5"/>
        <v>0</v>
      </c>
      <c r="G159" s="264"/>
      <c r="H159" s="264"/>
      <c r="I159" s="265"/>
      <c r="J159" s="265"/>
      <c r="K159" s="264"/>
      <c r="L159" s="264"/>
      <c r="M159" s="524"/>
      <c r="N159" s="524"/>
      <c r="O159" s="524"/>
    </row>
    <row r="160" spans="1:16" s="227" customFormat="1">
      <c r="A160" s="262">
        <v>25</v>
      </c>
      <c r="B160" s="280" t="s">
        <v>797</v>
      </c>
      <c r="C160" s="714">
        <v>2</v>
      </c>
      <c r="D160" s="717">
        <v>1</v>
      </c>
      <c r="E160" s="286">
        <v>3</v>
      </c>
      <c r="F160" s="263">
        <f t="shared" si="5"/>
        <v>1</v>
      </c>
      <c r="G160" s="264">
        <v>1</v>
      </c>
      <c r="H160" s="264"/>
      <c r="I160" s="265"/>
      <c r="J160" s="265"/>
      <c r="K160" s="264">
        <v>2</v>
      </c>
      <c r="L160" s="264"/>
      <c r="M160" s="521"/>
      <c r="N160" s="522"/>
      <c r="O160" s="523"/>
      <c r="P160" s="227" t="s">
        <v>794</v>
      </c>
    </row>
    <row r="161" spans="1:16" s="227" customFormat="1">
      <c r="A161" s="262">
        <v>26</v>
      </c>
      <c r="B161" s="280" t="s">
        <v>598</v>
      </c>
      <c r="C161" s="717">
        <v>1</v>
      </c>
      <c r="D161" s="717"/>
      <c r="E161" s="286">
        <v>1</v>
      </c>
      <c r="F161" s="263">
        <f t="shared" si="5"/>
        <v>0</v>
      </c>
      <c r="G161" s="264"/>
      <c r="H161" s="264"/>
      <c r="I161" s="265"/>
      <c r="J161" s="265"/>
      <c r="K161" s="264">
        <v>1</v>
      </c>
      <c r="L161" s="264"/>
      <c r="M161" s="521"/>
      <c r="N161" s="522"/>
      <c r="O161" s="523"/>
    </row>
    <row r="162" spans="1:16" s="396" customFormat="1" ht="31.5">
      <c r="A162" s="262">
        <v>27</v>
      </c>
      <c r="B162" s="280" t="s">
        <v>745</v>
      </c>
      <c r="C162" s="714">
        <v>4</v>
      </c>
      <c r="D162" s="717">
        <v>3</v>
      </c>
      <c r="E162" s="410">
        <v>7</v>
      </c>
      <c r="F162" s="265">
        <f t="shared" si="5"/>
        <v>4</v>
      </c>
      <c r="G162" s="264">
        <v>4</v>
      </c>
      <c r="H162" s="264"/>
      <c r="I162" s="265"/>
      <c r="J162" s="265"/>
      <c r="K162" s="264">
        <v>1</v>
      </c>
      <c r="L162" s="264"/>
      <c r="M162" s="521"/>
      <c r="N162" s="522"/>
      <c r="O162" s="523"/>
      <c r="P162" s="725" t="s">
        <v>791</v>
      </c>
    </row>
    <row r="163" spans="1:16" s="396" customFormat="1">
      <c r="A163" s="262">
        <v>28</v>
      </c>
      <c r="B163" s="280" t="s">
        <v>746</v>
      </c>
      <c r="C163" s="714">
        <v>2</v>
      </c>
      <c r="D163" s="714"/>
      <c r="E163" s="410">
        <v>2</v>
      </c>
      <c r="F163" s="265">
        <f t="shared" si="5"/>
        <v>2</v>
      </c>
      <c r="G163" s="264">
        <v>2</v>
      </c>
      <c r="H163" s="264"/>
      <c r="I163" s="265"/>
      <c r="J163" s="265"/>
      <c r="K163" s="264"/>
      <c r="L163" s="264"/>
      <c r="M163" s="524"/>
      <c r="N163" s="524"/>
      <c r="O163" s="524"/>
    </row>
    <row r="164" spans="1:16" s="227" customFormat="1">
      <c r="A164" s="262">
        <v>29</v>
      </c>
      <c r="B164" s="280" t="s">
        <v>796</v>
      </c>
      <c r="C164" s="714">
        <v>2</v>
      </c>
      <c r="D164" s="714"/>
      <c r="E164" s="286">
        <v>2</v>
      </c>
      <c r="F164" s="263">
        <f t="shared" si="5"/>
        <v>0</v>
      </c>
      <c r="G164" s="264"/>
      <c r="H164" s="264"/>
      <c r="I164" s="265"/>
      <c r="J164" s="265"/>
      <c r="K164" s="264"/>
      <c r="L164" s="264"/>
      <c r="M164" s="524"/>
      <c r="N164" s="524"/>
      <c r="O164" s="524"/>
      <c r="P164" s="227" t="s">
        <v>783</v>
      </c>
    </row>
    <row r="165" spans="1:16" s="227" customFormat="1">
      <c r="A165" s="262">
        <v>30</v>
      </c>
      <c r="B165" s="280" t="s">
        <v>743</v>
      </c>
      <c r="C165" s="714"/>
      <c r="D165" s="714">
        <v>1</v>
      </c>
      <c r="E165" s="286">
        <v>1</v>
      </c>
      <c r="F165" s="263">
        <f t="shared" si="5"/>
        <v>1</v>
      </c>
      <c r="G165" s="264">
        <v>1</v>
      </c>
      <c r="H165" s="264"/>
      <c r="I165" s="265"/>
      <c r="J165" s="265"/>
      <c r="K165" s="264"/>
      <c r="L165" s="264"/>
      <c r="M165" s="521"/>
      <c r="N165" s="522"/>
      <c r="O165" s="523"/>
      <c r="P165" s="227" t="s">
        <v>781</v>
      </c>
    </row>
    <row r="166" spans="1:16" s="227" customFormat="1">
      <c r="A166" s="262">
        <v>32</v>
      </c>
      <c r="B166" s="280" t="s">
        <v>742</v>
      </c>
      <c r="C166" s="714">
        <v>2</v>
      </c>
      <c r="D166" s="714"/>
      <c r="E166" s="286">
        <v>2</v>
      </c>
      <c r="F166" s="263">
        <f t="shared" si="5"/>
        <v>2</v>
      </c>
      <c r="G166" s="264">
        <v>1</v>
      </c>
      <c r="H166" s="264">
        <v>1</v>
      </c>
      <c r="I166" s="265"/>
      <c r="J166" s="265"/>
      <c r="K166" s="264">
        <v>2</v>
      </c>
      <c r="L166" s="264"/>
      <c r="M166" s="524"/>
      <c r="N166" s="524"/>
      <c r="O166" s="524"/>
      <c r="P166" s="227" t="s">
        <v>782</v>
      </c>
    </row>
    <row r="167" spans="1:16" s="227" customFormat="1" ht="22.5" customHeight="1">
      <c r="A167" s="525" t="s">
        <v>581</v>
      </c>
      <c r="B167" s="525"/>
      <c r="C167" s="282">
        <f>SUM(C136:C166)</f>
        <v>127</v>
      </c>
      <c r="D167" s="282">
        <f>SUM(D136:D166)</f>
        <v>28</v>
      </c>
      <c r="E167" s="408">
        <f>SUM(E136:E166)</f>
        <v>155</v>
      </c>
      <c r="F167" s="282">
        <f>SUM(F136:F166)</f>
        <v>86</v>
      </c>
      <c r="G167" s="282">
        <f>SUM(G136:G166)</f>
        <v>78</v>
      </c>
      <c r="H167" s="282">
        <f>SUM(H136:H166)</f>
        <v>8</v>
      </c>
      <c r="I167" s="282">
        <f>SUM(I136:I166)</f>
        <v>0</v>
      </c>
      <c r="J167" s="282">
        <f>SUM(J136:J166)</f>
        <v>0</v>
      </c>
      <c r="K167" s="282">
        <f>SUM(K136:K166)</f>
        <v>51</v>
      </c>
      <c r="L167" s="282">
        <f>SUM(L136:L166)</f>
        <v>0</v>
      </c>
      <c r="M167" s="526"/>
      <c r="N167" s="526"/>
      <c r="O167" s="526"/>
    </row>
    <row r="168" spans="1:16" ht="9.75" customHeight="1" thickBot="1">
      <c r="B168" s="258"/>
      <c r="C168" s="258"/>
      <c r="D168" s="258"/>
      <c r="E168" s="730"/>
      <c r="F168" s="259"/>
      <c r="G168" s="259"/>
      <c r="H168" s="259"/>
      <c r="I168" s="259"/>
      <c r="J168" s="259"/>
      <c r="K168" s="259"/>
    </row>
    <row r="169" spans="1:16" s="227" customFormat="1" ht="28.5" customHeight="1">
      <c r="A169" s="271"/>
      <c r="B169" s="283"/>
      <c r="C169" s="283"/>
      <c r="D169" s="283"/>
      <c r="E169" s="271"/>
      <c r="F169" s="513" t="s">
        <v>600</v>
      </c>
      <c r="G169" s="514"/>
      <c r="H169" s="284" t="s">
        <v>601</v>
      </c>
      <c r="I169" s="284" t="s">
        <v>602</v>
      </c>
      <c r="J169" s="284" t="s">
        <v>603</v>
      </c>
      <c r="K169" s="285" t="s">
        <v>604</v>
      </c>
      <c r="M169" s="386"/>
      <c r="N169" s="386"/>
      <c r="O169" s="386"/>
    </row>
    <row r="170" spans="1:16" s="227" customFormat="1" ht="24.75" customHeight="1">
      <c r="A170" s="271"/>
      <c r="E170" s="271"/>
      <c r="F170" s="515" t="s">
        <v>605</v>
      </c>
      <c r="G170" s="516"/>
      <c r="H170" s="286">
        <f>SUM(I170:K170)</f>
        <v>276</v>
      </c>
      <c r="I170" s="286">
        <f>COUNTA(E44:G46)</f>
        <v>3</v>
      </c>
      <c r="J170" s="286">
        <f>F124</f>
        <v>187</v>
      </c>
      <c r="K170" s="287">
        <f>F167</f>
        <v>86</v>
      </c>
      <c r="M170" s="386"/>
      <c r="N170" s="386"/>
      <c r="O170" s="386"/>
    </row>
    <row r="171" spans="1:16" s="227" customFormat="1" ht="24.75" customHeight="1" thickBot="1">
      <c r="A171" s="271"/>
      <c r="E171" s="271"/>
      <c r="F171" s="517" t="s">
        <v>606</v>
      </c>
      <c r="G171" s="518"/>
      <c r="H171" s="288">
        <f>SUM(I171:K171)</f>
        <v>5</v>
      </c>
      <c r="I171" s="288"/>
      <c r="J171" s="395">
        <f>SUM(L56:L71)+SUM(J75:J83)+SUM(J85:J92)+SUM(J94:J101)+SUM(J103:J107)+SUM(J109:J112)+SUM(J114:J123)</f>
        <v>5</v>
      </c>
      <c r="K171" s="289">
        <f>L167</f>
        <v>0</v>
      </c>
      <c r="M171" s="386"/>
      <c r="N171" s="386"/>
      <c r="O171" s="386"/>
    </row>
    <row r="172" spans="1:16" s="231" customFormat="1">
      <c r="A172" s="290"/>
      <c r="E172" s="732"/>
      <c r="M172" s="387"/>
      <c r="N172" s="387"/>
      <c r="O172" s="387"/>
    </row>
    <row r="173" spans="1:16" s="231" customFormat="1">
      <c r="A173" s="290"/>
      <c r="B173" s="400" t="s">
        <v>771</v>
      </c>
      <c r="C173" s="400"/>
      <c r="D173" s="400"/>
      <c r="E173" s="732"/>
      <c r="M173" s="387"/>
      <c r="N173" s="387"/>
      <c r="O173" s="387"/>
    </row>
    <row r="174" spans="1:16" s="231" customFormat="1">
      <c r="A174" s="290"/>
      <c r="B174" s="231" t="s">
        <v>772</v>
      </c>
      <c r="E174" s="732"/>
      <c r="G174" s="399">
        <v>2</v>
      </c>
      <c r="M174" s="387"/>
      <c r="N174" s="387"/>
      <c r="O174" s="387"/>
    </row>
    <row r="175" spans="1:16" s="231" customFormat="1">
      <c r="A175" s="290"/>
      <c r="B175" s="231" t="s">
        <v>773</v>
      </c>
      <c r="E175" s="732"/>
      <c r="G175" s="399">
        <v>1</v>
      </c>
      <c r="M175" s="387"/>
      <c r="N175" s="387"/>
      <c r="O175" s="387"/>
    </row>
    <row r="176" spans="1:16" s="231" customFormat="1">
      <c r="A176" s="290"/>
      <c r="B176" s="231" t="s">
        <v>774</v>
      </c>
      <c r="E176" s="732"/>
      <c r="G176" s="399">
        <v>2</v>
      </c>
      <c r="M176" s="387"/>
      <c r="N176" s="387"/>
      <c r="O176" s="387"/>
    </row>
    <row r="177" spans="1:15" s="231" customFormat="1" ht="13.5" customHeight="1">
      <c r="A177" s="290"/>
      <c r="E177" s="732"/>
      <c r="M177" s="387"/>
      <c r="N177" s="387"/>
      <c r="O177" s="387"/>
    </row>
    <row r="178" spans="1:15" s="231" customFormat="1">
      <c r="A178" s="519" t="s">
        <v>607</v>
      </c>
      <c r="B178" s="519"/>
      <c r="C178" s="519"/>
      <c r="D178" s="519"/>
      <c r="E178" s="519"/>
      <c r="F178" s="519"/>
      <c r="G178" s="291"/>
      <c r="J178" s="520" t="str">
        <f ca="1">"TP. Hồ Chí Minh, ngày "&amp;DAY(TODAY())&amp;" tháng "&amp;MONTH(TODAY())&amp;" năm "&amp;YEAR(TODAY())</f>
        <v>TP. Hồ Chí Minh, ngày 15 tháng 3 năm 2016</v>
      </c>
      <c r="K178" s="520"/>
      <c r="L178" s="520"/>
      <c r="M178" s="520"/>
      <c r="N178" s="520"/>
      <c r="O178" s="520"/>
    </row>
    <row r="179" spans="1:15" s="231" customFormat="1">
      <c r="A179" s="292"/>
      <c r="E179" s="732"/>
      <c r="J179" s="519" t="s">
        <v>608</v>
      </c>
      <c r="K179" s="519"/>
      <c r="L179" s="519"/>
      <c r="M179" s="519"/>
      <c r="N179" s="519"/>
      <c r="O179" s="519"/>
    </row>
    <row r="180" spans="1:15" s="231" customFormat="1">
      <c r="A180" s="292"/>
      <c r="E180" s="732"/>
      <c r="M180" s="387"/>
      <c r="N180" s="387"/>
      <c r="O180" s="387"/>
    </row>
    <row r="185" spans="1:15">
      <c r="A185" s="512" t="s">
        <v>750</v>
      </c>
      <c r="B185" s="512"/>
      <c r="C185" s="512"/>
      <c r="D185" s="512"/>
      <c r="E185" s="512"/>
      <c r="F185" s="512"/>
      <c r="J185" s="512" t="s">
        <v>698</v>
      </c>
      <c r="K185" s="512"/>
      <c r="L185" s="512"/>
      <c r="M185" s="512"/>
      <c r="N185" s="512"/>
      <c r="O185" s="512"/>
    </row>
  </sheetData>
  <protectedRanges>
    <protectedRange sqref="E44:O44 I45:J45 E45:G45" name="Range2_5"/>
    <protectedRange sqref="H45" name="Range5_1_1"/>
    <protectedRange sqref="K45" name="Range5_2_1"/>
    <protectedRange sqref="L45" name="Range2_3_1"/>
    <protectedRange sqref="M45:O45" name="Range2_1_1_1"/>
    <protectedRange sqref="I46:J46 E46:G46" name="Range2_5_1"/>
    <protectedRange sqref="H46" name="Range5_1_1_1"/>
    <protectedRange sqref="K46" name="Range5_2_1_1"/>
    <protectedRange sqref="L46" name="Range2_3_1_1"/>
    <protectedRange sqref="M46:O46" name="Range5_3_1"/>
    <protectedRange sqref="L49 I47:J49 E47:G49" name="Range2_5_2"/>
    <protectedRange sqref="H47:H49" name="Range5_1_1_2"/>
    <protectedRange sqref="K47:K49" name="Range5_2_1_2"/>
    <protectedRange sqref="L47:L48" name="Range2_3_1_2"/>
    <protectedRange sqref="M47:O49" name="Range5_3_1_1"/>
  </protectedRanges>
  <mergeCells count="106">
    <mergeCell ref="A1:M1"/>
    <mergeCell ref="A3:O3"/>
    <mergeCell ref="A6:B7"/>
    <mergeCell ref="E6:F6"/>
    <mergeCell ref="G6:H6"/>
    <mergeCell ref="I6:J6"/>
    <mergeCell ref="K6:L6"/>
    <mergeCell ref="M6:O6"/>
    <mergeCell ref="E44:G44"/>
    <mergeCell ref="I44:J44"/>
    <mergeCell ref="M44:O44"/>
    <mergeCell ref="E45:G45"/>
    <mergeCell ref="I45:J45"/>
    <mergeCell ref="M45:O45"/>
    <mergeCell ref="M16:O39"/>
    <mergeCell ref="A39:B39"/>
    <mergeCell ref="A43:B43"/>
    <mergeCell ref="E43:G43"/>
    <mergeCell ref="I43:J43"/>
    <mergeCell ref="M43:O43"/>
    <mergeCell ref="E47:G47"/>
    <mergeCell ref="I47:J47"/>
    <mergeCell ref="M47:O47"/>
    <mergeCell ref="E48:G48"/>
    <mergeCell ref="I48:J48"/>
    <mergeCell ref="M48:O48"/>
    <mergeCell ref="E46:G46"/>
    <mergeCell ref="I46:J46"/>
    <mergeCell ref="M46:O46"/>
    <mergeCell ref="A55:O55"/>
    <mergeCell ref="M56:O56"/>
    <mergeCell ref="M57:O57"/>
    <mergeCell ref="M58:O58"/>
    <mergeCell ref="M59:O59"/>
    <mergeCell ref="M60:O60"/>
    <mergeCell ref="E49:G49"/>
    <mergeCell ref="I49:J49"/>
    <mergeCell ref="M49:O49"/>
    <mergeCell ref="A53:B53"/>
    <mergeCell ref="M53:O53"/>
    <mergeCell ref="A54:B54"/>
    <mergeCell ref="M54:O54"/>
    <mergeCell ref="M67:O67"/>
    <mergeCell ref="M68:O68"/>
    <mergeCell ref="M69:O69"/>
    <mergeCell ref="M70:O70"/>
    <mergeCell ref="M71:O71"/>
    <mergeCell ref="A73:B73"/>
    <mergeCell ref="M61:O61"/>
    <mergeCell ref="M62:O62"/>
    <mergeCell ref="M63:O63"/>
    <mergeCell ref="M64:O64"/>
    <mergeCell ref="M65:O65"/>
    <mergeCell ref="M66:O66"/>
    <mergeCell ref="A124:B124"/>
    <mergeCell ref="A134:B134"/>
    <mergeCell ref="M134:O134"/>
    <mergeCell ref="A135:B135"/>
    <mergeCell ref="M135:O135"/>
    <mergeCell ref="M136:O136"/>
    <mergeCell ref="A84:Q84"/>
    <mergeCell ref="A74:Q74"/>
    <mergeCell ref="A93:Q93"/>
    <mergeCell ref="A102:Q102"/>
    <mergeCell ref="A108:Q108"/>
    <mergeCell ref="A113:Q113"/>
    <mergeCell ref="M143:O143"/>
    <mergeCell ref="M144:O144"/>
    <mergeCell ref="M145:O145"/>
    <mergeCell ref="M146:O146"/>
    <mergeCell ref="M147:O147"/>
    <mergeCell ref="M148:O148"/>
    <mergeCell ref="M137:O137"/>
    <mergeCell ref="M138:O138"/>
    <mergeCell ref="M139:O139"/>
    <mergeCell ref="M140:O140"/>
    <mergeCell ref="M141:O141"/>
    <mergeCell ref="M142:O142"/>
    <mergeCell ref="M155:O155"/>
    <mergeCell ref="M156:O156"/>
    <mergeCell ref="M157:O157"/>
    <mergeCell ref="M158:O158"/>
    <mergeCell ref="M159:O159"/>
    <mergeCell ref="M160:O160"/>
    <mergeCell ref="M149:O149"/>
    <mergeCell ref="M150:O150"/>
    <mergeCell ref="M151:O151"/>
    <mergeCell ref="M152:O152"/>
    <mergeCell ref="M153:O153"/>
    <mergeCell ref="M154:O154"/>
    <mergeCell ref="A185:F185"/>
    <mergeCell ref="J185:O185"/>
    <mergeCell ref="F169:G169"/>
    <mergeCell ref="F170:G170"/>
    <mergeCell ref="F171:G171"/>
    <mergeCell ref="A178:F178"/>
    <mergeCell ref="J178:O178"/>
    <mergeCell ref="J179:O179"/>
    <mergeCell ref="M161:O161"/>
    <mergeCell ref="M162:O162"/>
    <mergeCell ref="M164:O164"/>
    <mergeCell ref="M166:O166"/>
    <mergeCell ref="A167:B167"/>
    <mergeCell ref="M167:O167"/>
    <mergeCell ref="M165:O165"/>
    <mergeCell ref="M163:O163"/>
  </mergeCells>
  <pageMargins left="0.76" right="0.7" top="0.33" bottom="0.5" header="0.3" footer="0.2"/>
  <pageSetup paperSize="9" orientation="landscape" r:id="rId1"/>
  <headerFooter>
    <oddFooter>Page &amp;P</oddFooter>
  </headerFooter>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AI101"/>
  <sheetViews>
    <sheetView topLeftCell="A10" workbookViewId="0">
      <selection activeCell="L20" sqref="L20"/>
    </sheetView>
  </sheetViews>
  <sheetFormatPr defaultColWidth="8.75" defaultRowHeight="12.75"/>
  <cols>
    <col min="1" max="1" width="9.25" style="366" customWidth="1"/>
    <col min="2" max="2" width="8.25" style="366" bestFit="1" customWidth="1"/>
    <col min="3" max="3" width="7.75" style="366" bestFit="1" customWidth="1"/>
    <col min="4" max="5" width="8.125" style="366" customWidth="1"/>
    <col min="6" max="6" width="5.75" style="366" bestFit="1" customWidth="1"/>
    <col min="7" max="7" width="4.875" style="366" customWidth="1"/>
    <col min="8" max="8" width="6.25" style="366" customWidth="1"/>
    <col min="9" max="9" width="6.125" style="366" customWidth="1"/>
    <col min="10" max="10" width="4.25" style="366" customWidth="1"/>
    <col min="11" max="11" width="8.75" style="366" customWidth="1"/>
    <col min="12" max="12" width="6.25" style="366" customWidth="1"/>
    <col min="13" max="13" width="5.625" style="366" customWidth="1"/>
    <col min="14" max="14" width="5.25" style="366" customWidth="1"/>
    <col min="15" max="15" width="5.75" style="366" customWidth="1"/>
    <col min="16" max="16" width="8.875" style="366" customWidth="1"/>
    <col min="17" max="17" width="6.125" style="366" customWidth="1"/>
    <col min="18" max="18" width="5" style="366" customWidth="1"/>
    <col min="19" max="19" width="6.125" style="366" customWidth="1"/>
    <col min="20" max="20" width="4.875" style="366" customWidth="1"/>
    <col min="21" max="21" width="5.75" style="366" customWidth="1"/>
    <col min="22" max="23" width="5" style="366" customWidth="1"/>
    <col min="24" max="24" width="5.625" style="366" customWidth="1"/>
    <col min="25" max="25" width="5.25" style="366" customWidth="1"/>
    <col min="26" max="26" width="6.5" style="366" customWidth="1"/>
    <col min="27" max="27" width="6" style="366" customWidth="1"/>
    <col min="28" max="28" width="5.75" style="366" customWidth="1"/>
    <col min="29" max="29" width="5.5" style="366" customWidth="1"/>
    <col min="30" max="30" width="5" style="366" customWidth="1"/>
    <col min="31" max="33" width="5.625" style="366" customWidth="1"/>
    <col min="34" max="34" width="5" style="366" customWidth="1"/>
    <col min="35" max="35" width="6.25" style="366" customWidth="1"/>
    <col min="36" max="42" width="5.625" style="366" customWidth="1"/>
    <col min="43" max="256" width="8.75" style="366"/>
    <col min="257" max="257" width="9.25" style="366" customWidth="1"/>
    <col min="258" max="258" width="8.25" style="366" bestFit="1" customWidth="1"/>
    <col min="259" max="259" width="7.75" style="366" bestFit="1" customWidth="1"/>
    <col min="260" max="261" width="8.125" style="366" customWidth="1"/>
    <col min="262" max="262" width="5.75" style="366" bestFit="1" customWidth="1"/>
    <col min="263" max="263" width="4.875" style="366" customWidth="1"/>
    <col min="264" max="264" width="6.25" style="366" customWidth="1"/>
    <col min="265" max="265" width="6.125" style="366" customWidth="1"/>
    <col min="266" max="266" width="4.25" style="366" customWidth="1"/>
    <col min="267" max="267" width="8.75" style="366" customWidth="1"/>
    <col min="268" max="268" width="6.25" style="366" customWidth="1"/>
    <col min="269" max="269" width="5.625" style="366" customWidth="1"/>
    <col min="270" max="270" width="5.25" style="366" customWidth="1"/>
    <col min="271" max="271" width="5.75" style="366" customWidth="1"/>
    <col min="272" max="272" width="8.875" style="366" customWidth="1"/>
    <col min="273" max="273" width="6.125" style="366" customWidth="1"/>
    <col min="274" max="274" width="5" style="366" customWidth="1"/>
    <col min="275" max="275" width="6.125" style="366" customWidth="1"/>
    <col min="276" max="276" width="4.875" style="366" customWidth="1"/>
    <col min="277" max="277" width="5.75" style="366" customWidth="1"/>
    <col min="278" max="279" width="5" style="366" customWidth="1"/>
    <col min="280" max="280" width="5.625" style="366" customWidth="1"/>
    <col min="281" max="281" width="5.25" style="366" customWidth="1"/>
    <col min="282" max="282" width="6.5" style="366" customWidth="1"/>
    <col min="283" max="283" width="6" style="366" customWidth="1"/>
    <col min="284" max="284" width="5.75" style="366" customWidth="1"/>
    <col min="285" max="285" width="5.5" style="366" customWidth="1"/>
    <col min="286" max="286" width="5" style="366" customWidth="1"/>
    <col min="287" max="289" width="5.625" style="366" customWidth="1"/>
    <col min="290" max="290" width="5" style="366" customWidth="1"/>
    <col min="291" max="291" width="6.25" style="366" customWidth="1"/>
    <col min="292" max="298" width="5.625" style="366" customWidth="1"/>
    <col min="299" max="512" width="8.75" style="366"/>
    <col min="513" max="513" width="9.25" style="366" customWidth="1"/>
    <col min="514" max="514" width="8.25" style="366" bestFit="1" customWidth="1"/>
    <col min="515" max="515" width="7.75" style="366" bestFit="1" customWidth="1"/>
    <col min="516" max="517" width="8.125" style="366" customWidth="1"/>
    <col min="518" max="518" width="5.75" style="366" bestFit="1" customWidth="1"/>
    <col min="519" max="519" width="4.875" style="366" customWidth="1"/>
    <col min="520" max="520" width="6.25" style="366" customWidth="1"/>
    <col min="521" max="521" width="6.125" style="366" customWidth="1"/>
    <col min="522" max="522" width="4.25" style="366" customWidth="1"/>
    <col min="523" max="523" width="8.75" style="366" customWidth="1"/>
    <col min="524" max="524" width="6.25" style="366" customWidth="1"/>
    <col min="525" max="525" width="5.625" style="366" customWidth="1"/>
    <col min="526" max="526" width="5.25" style="366" customWidth="1"/>
    <col min="527" max="527" width="5.75" style="366" customWidth="1"/>
    <col min="528" max="528" width="8.875" style="366" customWidth="1"/>
    <col min="529" max="529" width="6.125" style="366" customWidth="1"/>
    <col min="530" max="530" width="5" style="366" customWidth="1"/>
    <col min="531" max="531" width="6.125" style="366" customWidth="1"/>
    <col min="532" max="532" width="4.875" style="366" customWidth="1"/>
    <col min="533" max="533" width="5.75" style="366" customWidth="1"/>
    <col min="534" max="535" width="5" style="366" customWidth="1"/>
    <col min="536" max="536" width="5.625" style="366" customWidth="1"/>
    <col min="537" max="537" width="5.25" style="366" customWidth="1"/>
    <col min="538" max="538" width="6.5" style="366" customWidth="1"/>
    <col min="539" max="539" width="6" style="366" customWidth="1"/>
    <col min="540" max="540" width="5.75" style="366" customWidth="1"/>
    <col min="541" max="541" width="5.5" style="366" customWidth="1"/>
    <col min="542" max="542" width="5" style="366" customWidth="1"/>
    <col min="543" max="545" width="5.625" style="366" customWidth="1"/>
    <col min="546" max="546" width="5" style="366" customWidth="1"/>
    <col min="547" max="547" width="6.25" style="366" customWidth="1"/>
    <col min="548" max="554" width="5.625" style="366" customWidth="1"/>
    <col min="555" max="768" width="8.75" style="366"/>
    <col min="769" max="769" width="9.25" style="366" customWidth="1"/>
    <col min="770" max="770" width="8.25" style="366" bestFit="1" customWidth="1"/>
    <col min="771" max="771" width="7.75" style="366" bestFit="1" customWidth="1"/>
    <col min="772" max="773" width="8.125" style="366" customWidth="1"/>
    <col min="774" max="774" width="5.75" style="366" bestFit="1" customWidth="1"/>
    <col min="775" max="775" width="4.875" style="366" customWidth="1"/>
    <col min="776" max="776" width="6.25" style="366" customWidth="1"/>
    <col min="777" max="777" width="6.125" style="366" customWidth="1"/>
    <col min="778" max="778" width="4.25" style="366" customWidth="1"/>
    <col min="779" max="779" width="8.75" style="366" customWidth="1"/>
    <col min="780" max="780" width="6.25" style="366" customWidth="1"/>
    <col min="781" max="781" width="5.625" style="366" customWidth="1"/>
    <col min="782" max="782" width="5.25" style="366" customWidth="1"/>
    <col min="783" max="783" width="5.75" style="366" customWidth="1"/>
    <col min="784" max="784" width="8.875" style="366" customWidth="1"/>
    <col min="785" max="785" width="6.125" style="366" customWidth="1"/>
    <col min="786" max="786" width="5" style="366" customWidth="1"/>
    <col min="787" max="787" width="6.125" style="366" customWidth="1"/>
    <col min="788" max="788" width="4.875" style="366" customWidth="1"/>
    <col min="789" max="789" width="5.75" style="366" customWidth="1"/>
    <col min="790" max="791" width="5" style="366" customWidth="1"/>
    <col min="792" max="792" width="5.625" style="366" customWidth="1"/>
    <col min="793" max="793" width="5.25" style="366" customWidth="1"/>
    <col min="794" max="794" width="6.5" style="366" customWidth="1"/>
    <col min="795" max="795" width="6" style="366" customWidth="1"/>
    <col min="796" max="796" width="5.75" style="366" customWidth="1"/>
    <col min="797" max="797" width="5.5" style="366" customWidth="1"/>
    <col min="798" max="798" width="5" style="366" customWidth="1"/>
    <col min="799" max="801" width="5.625" style="366" customWidth="1"/>
    <col min="802" max="802" width="5" style="366" customWidth="1"/>
    <col min="803" max="803" width="6.25" style="366" customWidth="1"/>
    <col min="804" max="810" width="5.625" style="366" customWidth="1"/>
    <col min="811" max="1024" width="8.75" style="366"/>
    <col min="1025" max="1025" width="9.25" style="366" customWidth="1"/>
    <col min="1026" max="1026" width="8.25" style="366" bestFit="1" customWidth="1"/>
    <col min="1027" max="1027" width="7.75" style="366" bestFit="1" customWidth="1"/>
    <col min="1028" max="1029" width="8.125" style="366" customWidth="1"/>
    <col min="1030" max="1030" width="5.75" style="366" bestFit="1" customWidth="1"/>
    <col min="1031" max="1031" width="4.875" style="366" customWidth="1"/>
    <col min="1032" max="1032" width="6.25" style="366" customWidth="1"/>
    <col min="1033" max="1033" width="6.125" style="366" customWidth="1"/>
    <col min="1034" max="1034" width="4.25" style="366" customWidth="1"/>
    <col min="1035" max="1035" width="8.75" style="366" customWidth="1"/>
    <col min="1036" max="1036" width="6.25" style="366" customWidth="1"/>
    <col min="1037" max="1037" width="5.625" style="366" customWidth="1"/>
    <col min="1038" max="1038" width="5.25" style="366" customWidth="1"/>
    <col min="1039" max="1039" width="5.75" style="366" customWidth="1"/>
    <col min="1040" max="1040" width="8.875" style="366" customWidth="1"/>
    <col min="1041" max="1041" width="6.125" style="366" customWidth="1"/>
    <col min="1042" max="1042" width="5" style="366" customWidth="1"/>
    <col min="1043" max="1043" width="6.125" style="366" customWidth="1"/>
    <col min="1044" max="1044" width="4.875" style="366" customWidth="1"/>
    <col min="1045" max="1045" width="5.75" style="366" customWidth="1"/>
    <col min="1046" max="1047" width="5" style="366" customWidth="1"/>
    <col min="1048" max="1048" width="5.625" style="366" customWidth="1"/>
    <col min="1049" max="1049" width="5.25" style="366" customWidth="1"/>
    <col min="1050" max="1050" width="6.5" style="366" customWidth="1"/>
    <col min="1051" max="1051" width="6" style="366" customWidth="1"/>
    <col min="1052" max="1052" width="5.75" style="366" customWidth="1"/>
    <col min="1053" max="1053" width="5.5" style="366" customWidth="1"/>
    <col min="1054" max="1054" width="5" style="366" customWidth="1"/>
    <col min="1055" max="1057" width="5.625" style="366" customWidth="1"/>
    <col min="1058" max="1058" width="5" style="366" customWidth="1"/>
    <col min="1059" max="1059" width="6.25" style="366" customWidth="1"/>
    <col min="1060" max="1066" width="5.625" style="366" customWidth="1"/>
    <col min="1067" max="1280" width="8.75" style="366"/>
    <col min="1281" max="1281" width="9.25" style="366" customWidth="1"/>
    <col min="1282" max="1282" width="8.25" style="366" bestFit="1" customWidth="1"/>
    <col min="1283" max="1283" width="7.75" style="366" bestFit="1" customWidth="1"/>
    <col min="1284" max="1285" width="8.125" style="366" customWidth="1"/>
    <col min="1286" max="1286" width="5.75" style="366" bestFit="1" customWidth="1"/>
    <col min="1287" max="1287" width="4.875" style="366" customWidth="1"/>
    <col min="1288" max="1288" width="6.25" style="366" customWidth="1"/>
    <col min="1289" max="1289" width="6.125" style="366" customWidth="1"/>
    <col min="1290" max="1290" width="4.25" style="366" customWidth="1"/>
    <col min="1291" max="1291" width="8.75" style="366" customWidth="1"/>
    <col min="1292" max="1292" width="6.25" style="366" customWidth="1"/>
    <col min="1293" max="1293" width="5.625" style="366" customWidth="1"/>
    <col min="1294" max="1294" width="5.25" style="366" customWidth="1"/>
    <col min="1295" max="1295" width="5.75" style="366" customWidth="1"/>
    <col min="1296" max="1296" width="8.875" style="366" customWidth="1"/>
    <col min="1297" max="1297" width="6.125" style="366" customWidth="1"/>
    <col min="1298" max="1298" width="5" style="366" customWidth="1"/>
    <col min="1299" max="1299" width="6.125" style="366" customWidth="1"/>
    <col min="1300" max="1300" width="4.875" style="366" customWidth="1"/>
    <col min="1301" max="1301" width="5.75" style="366" customWidth="1"/>
    <col min="1302" max="1303" width="5" style="366" customWidth="1"/>
    <col min="1304" max="1304" width="5.625" style="366" customWidth="1"/>
    <col min="1305" max="1305" width="5.25" style="366" customWidth="1"/>
    <col min="1306" max="1306" width="6.5" style="366" customWidth="1"/>
    <col min="1307" max="1307" width="6" style="366" customWidth="1"/>
    <col min="1308" max="1308" width="5.75" style="366" customWidth="1"/>
    <col min="1309" max="1309" width="5.5" style="366" customWidth="1"/>
    <col min="1310" max="1310" width="5" style="366" customWidth="1"/>
    <col min="1311" max="1313" width="5.625" style="366" customWidth="1"/>
    <col min="1314" max="1314" width="5" style="366" customWidth="1"/>
    <col min="1315" max="1315" width="6.25" style="366" customWidth="1"/>
    <col min="1316" max="1322" width="5.625" style="366" customWidth="1"/>
    <col min="1323" max="1536" width="8.75" style="366"/>
    <col min="1537" max="1537" width="9.25" style="366" customWidth="1"/>
    <col min="1538" max="1538" width="8.25" style="366" bestFit="1" customWidth="1"/>
    <col min="1539" max="1539" width="7.75" style="366" bestFit="1" customWidth="1"/>
    <col min="1540" max="1541" width="8.125" style="366" customWidth="1"/>
    <col min="1542" max="1542" width="5.75" style="366" bestFit="1" customWidth="1"/>
    <col min="1543" max="1543" width="4.875" style="366" customWidth="1"/>
    <col min="1544" max="1544" width="6.25" style="366" customWidth="1"/>
    <col min="1545" max="1545" width="6.125" style="366" customWidth="1"/>
    <col min="1546" max="1546" width="4.25" style="366" customWidth="1"/>
    <col min="1547" max="1547" width="8.75" style="366" customWidth="1"/>
    <col min="1548" max="1548" width="6.25" style="366" customWidth="1"/>
    <col min="1549" max="1549" width="5.625" style="366" customWidth="1"/>
    <col min="1550" max="1550" width="5.25" style="366" customWidth="1"/>
    <col min="1551" max="1551" width="5.75" style="366" customWidth="1"/>
    <col min="1552" max="1552" width="8.875" style="366" customWidth="1"/>
    <col min="1553" max="1553" width="6.125" style="366" customWidth="1"/>
    <col min="1554" max="1554" width="5" style="366" customWidth="1"/>
    <col min="1555" max="1555" width="6.125" style="366" customWidth="1"/>
    <col min="1556" max="1556" width="4.875" style="366" customWidth="1"/>
    <col min="1557" max="1557" width="5.75" style="366" customWidth="1"/>
    <col min="1558" max="1559" width="5" style="366" customWidth="1"/>
    <col min="1560" max="1560" width="5.625" style="366" customWidth="1"/>
    <col min="1561" max="1561" width="5.25" style="366" customWidth="1"/>
    <col min="1562" max="1562" width="6.5" style="366" customWidth="1"/>
    <col min="1563" max="1563" width="6" style="366" customWidth="1"/>
    <col min="1564" max="1564" width="5.75" style="366" customWidth="1"/>
    <col min="1565" max="1565" width="5.5" style="366" customWidth="1"/>
    <col min="1566" max="1566" width="5" style="366" customWidth="1"/>
    <col min="1567" max="1569" width="5.625" style="366" customWidth="1"/>
    <col min="1570" max="1570" width="5" style="366" customWidth="1"/>
    <col min="1571" max="1571" width="6.25" style="366" customWidth="1"/>
    <col min="1572" max="1578" width="5.625" style="366" customWidth="1"/>
    <col min="1579" max="1792" width="8.75" style="366"/>
    <col min="1793" max="1793" width="9.25" style="366" customWidth="1"/>
    <col min="1794" max="1794" width="8.25" style="366" bestFit="1" customWidth="1"/>
    <col min="1795" max="1795" width="7.75" style="366" bestFit="1" customWidth="1"/>
    <col min="1796" max="1797" width="8.125" style="366" customWidth="1"/>
    <col min="1798" max="1798" width="5.75" style="366" bestFit="1" customWidth="1"/>
    <col min="1799" max="1799" width="4.875" style="366" customWidth="1"/>
    <col min="1800" max="1800" width="6.25" style="366" customWidth="1"/>
    <col min="1801" max="1801" width="6.125" style="366" customWidth="1"/>
    <col min="1802" max="1802" width="4.25" style="366" customWidth="1"/>
    <col min="1803" max="1803" width="8.75" style="366" customWidth="1"/>
    <col min="1804" max="1804" width="6.25" style="366" customWidth="1"/>
    <col min="1805" max="1805" width="5.625" style="366" customWidth="1"/>
    <col min="1806" max="1806" width="5.25" style="366" customWidth="1"/>
    <col min="1807" max="1807" width="5.75" style="366" customWidth="1"/>
    <col min="1808" max="1808" width="8.875" style="366" customWidth="1"/>
    <col min="1809" max="1809" width="6.125" style="366" customWidth="1"/>
    <col min="1810" max="1810" width="5" style="366" customWidth="1"/>
    <col min="1811" max="1811" width="6.125" style="366" customWidth="1"/>
    <col min="1812" max="1812" width="4.875" style="366" customWidth="1"/>
    <col min="1813" max="1813" width="5.75" style="366" customWidth="1"/>
    <col min="1814" max="1815" width="5" style="366" customWidth="1"/>
    <col min="1816" max="1816" width="5.625" style="366" customWidth="1"/>
    <col min="1817" max="1817" width="5.25" style="366" customWidth="1"/>
    <col min="1818" max="1818" width="6.5" style="366" customWidth="1"/>
    <col min="1819" max="1819" width="6" style="366" customWidth="1"/>
    <col min="1820" max="1820" width="5.75" style="366" customWidth="1"/>
    <col min="1821" max="1821" width="5.5" style="366" customWidth="1"/>
    <col min="1822" max="1822" width="5" style="366" customWidth="1"/>
    <col min="1823" max="1825" width="5.625" style="366" customWidth="1"/>
    <col min="1826" max="1826" width="5" style="366" customWidth="1"/>
    <col min="1827" max="1827" width="6.25" style="366" customWidth="1"/>
    <col min="1828" max="1834" width="5.625" style="366" customWidth="1"/>
    <col min="1835" max="2048" width="8.75" style="366"/>
    <col min="2049" max="2049" width="9.25" style="366" customWidth="1"/>
    <col min="2050" max="2050" width="8.25" style="366" bestFit="1" customWidth="1"/>
    <col min="2051" max="2051" width="7.75" style="366" bestFit="1" customWidth="1"/>
    <col min="2052" max="2053" width="8.125" style="366" customWidth="1"/>
    <col min="2054" max="2054" width="5.75" style="366" bestFit="1" customWidth="1"/>
    <col min="2055" max="2055" width="4.875" style="366" customWidth="1"/>
    <col min="2056" max="2056" width="6.25" style="366" customWidth="1"/>
    <col min="2057" max="2057" width="6.125" style="366" customWidth="1"/>
    <col min="2058" max="2058" width="4.25" style="366" customWidth="1"/>
    <col min="2059" max="2059" width="8.75" style="366" customWidth="1"/>
    <col min="2060" max="2060" width="6.25" style="366" customWidth="1"/>
    <col min="2061" max="2061" width="5.625" style="366" customWidth="1"/>
    <col min="2062" max="2062" width="5.25" style="366" customWidth="1"/>
    <col min="2063" max="2063" width="5.75" style="366" customWidth="1"/>
    <col min="2064" max="2064" width="8.875" style="366" customWidth="1"/>
    <col min="2065" max="2065" width="6.125" style="366" customWidth="1"/>
    <col min="2066" max="2066" width="5" style="366" customWidth="1"/>
    <col min="2067" max="2067" width="6.125" style="366" customWidth="1"/>
    <col min="2068" max="2068" width="4.875" style="366" customWidth="1"/>
    <col min="2069" max="2069" width="5.75" style="366" customWidth="1"/>
    <col min="2070" max="2071" width="5" style="366" customWidth="1"/>
    <col min="2072" max="2072" width="5.625" style="366" customWidth="1"/>
    <col min="2073" max="2073" width="5.25" style="366" customWidth="1"/>
    <col min="2074" max="2074" width="6.5" style="366" customWidth="1"/>
    <col min="2075" max="2075" width="6" style="366" customWidth="1"/>
    <col min="2076" max="2076" width="5.75" style="366" customWidth="1"/>
    <col min="2077" max="2077" width="5.5" style="366" customWidth="1"/>
    <col min="2078" max="2078" width="5" style="366" customWidth="1"/>
    <col min="2079" max="2081" width="5.625" style="366" customWidth="1"/>
    <col min="2082" max="2082" width="5" style="366" customWidth="1"/>
    <col min="2083" max="2083" width="6.25" style="366" customWidth="1"/>
    <col min="2084" max="2090" width="5.625" style="366" customWidth="1"/>
    <col min="2091" max="2304" width="8.75" style="366"/>
    <col min="2305" max="2305" width="9.25" style="366" customWidth="1"/>
    <col min="2306" max="2306" width="8.25" style="366" bestFit="1" customWidth="1"/>
    <col min="2307" max="2307" width="7.75" style="366" bestFit="1" customWidth="1"/>
    <col min="2308" max="2309" width="8.125" style="366" customWidth="1"/>
    <col min="2310" max="2310" width="5.75" style="366" bestFit="1" customWidth="1"/>
    <col min="2311" max="2311" width="4.875" style="366" customWidth="1"/>
    <col min="2312" max="2312" width="6.25" style="366" customWidth="1"/>
    <col min="2313" max="2313" width="6.125" style="366" customWidth="1"/>
    <col min="2314" max="2314" width="4.25" style="366" customWidth="1"/>
    <col min="2315" max="2315" width="8.75" style="366" customWidth="1"/>
    <col min="2316" max="2316" width="6.25" style="366" customWidth="1"/>
    <col min="2317" max="2317" width="5.625" style="366" customWidth="1"/>
    <col min="2318" max="2318" width="5.25" style="366" customWidth="1"/>
    <col min="2319" max="2319" width="5.75" style="366" customWidth="1"/>
    <col min="2320" max="2320" width="8.875" style="366" customWidth="1"/>
    <col min="2321" max="2321" width="6.125" style="366" customWidth="1"/>
    <col min="2322" max="2322" width="5" style="366" customWidth="1"/>
    <col min="2323" max="2323" width="6.125" style="366" customWidth="1"/>
    <col min="2324" max="2324" width="4.875" style="366" customWidth="1"/>
    <col min="2325" max="2325" width="5.75" style="366" customWidth="1"/>
    <col min="2326" max="2327" width="5" style="366" customWidth="1"/>
    <col min="2328" max="2328" width="5.625" style="366" customWidth="1"/>
    <col min="2329" max="2329" width="5.25" style="366" customWidth="1"/>
    <col min="2330" max="2330" width="6.5" style="366" customWidth="1"/>
    <col min="2331" max="2331" width="6" style="366" customWidth="1"/>
    <col min="2332" max="2332" width="5.75" style="366" customWidth="1"/>
    <col min="2333" max="2333" width="5.5" style="366" customWidth="1"/>
    <col min="2334" max="2334" width="5" style="366" customWidth="1"/>
    <col min="2335" max="2337" width="5.625" style="366" customWidth="1"/>
    <col min="2338" max="2338" width="5" style="366" customWidth="1"/>
    <col min="2339" max="2339" width="6.25" style="366" customWidth="1"/>
    <col min="2340" max="2346" width="5.625" style="366" customWidth="1"/>
    <col min="2347" max="2560" width="8.75" style="366"/>
    <col min="2561" max="2561" width="9.25" style="366" customWidth="1"/>
    <col min="2562" max="2562" width="8.25" style="366" bestFit="1" customWidth="1"/>
    <col min="2563" max="2563" width="7.75" style="366" bestFit="1" customWidth="1"/>
    <col min="2564" max="2565" width="8.125" style="366" customWidth="1"/>
    <col min="2566" max="2566" width="5.75" style="366" bestFit="1" customWidth="1"/>
    <col min="2567" max="2567" width="4.875" style="366" customWidth="1"/>
    <col min="2568" max="2568" width="6.25" style="366" customWidth="1"/>
    <col min="2569" max="2569" width="6.125" style="366" customWidth="1"/>
    <col min="2570" max="2570" width="4.25" style="366" customWidth="1"/>
    <col min="2571" max="2571" width="8.75" style="366" customWidth="1"/>
    <col min="2572" max="2572" width="6.25" style="366" customWidth="1"/>
    <col min="2573" max="2573" width="5.625" style="366" customWidth="1"/>
    <col min="2574" max="2574" width="5.25" style="366" customWidth="1"/>
    <col min="2575" max="2575" width="5.75" style="366" customWidth="1"/>
    <col min="2576" max="2576" width="8.875" style="366" customWidth="1"/>
    <col min="2577" max="2577" width="6.125" style="366" customWidth="1"/>
    <col min="2578" max="2578" width="5" style="366" customWidth="1"/>
    <col min="2579" max="2579" width="6.125" style="366" customWidth="1"/>
    <col min="2580" max="2580" width="4.875" style="366" customWidth="1"/>
    <col min="2581" max="2581" width="5.75" style="366" customWidth="1"/>
    <col min="2582" max="2583" width="5" style="366" customWidth="1"/>
    <col min="2584" max="2584" width="5.625" style="366" customWidth="1"/>
    <col min="2585" max="2585" width="5.25" style="366" customWidth="1"/>
    <col min="2586" max="2586" width="6.5" style="366" customWidth="1"/>
    <col min="2587" max="2587" width="6" style="366" customWidth="1"/>
    <col min="2588" max="2588" width="5.75" style="366" customWidth="1"/>
    <col min="2589" max="2589" width="5.5" style="366" customWidth="1"/>
    <col min="2590" max="2590" width="5" style="366" customWidth="1"/>
    <col min="2591" max="2593" width="5.625" style="366" customWidth="1"/>
    <col min="2594" max="2594" width="5" style="366" customWidth="1"/>
    <col min="2595" max="2595" width="6.25" style="366" customWidth="1"/>
    <col min="2596" max="2602" width="5.625" style="366" customWidth="1"/>
    <col min="2603" max="2816" width="8.75" style="366"/>
    <col min="2817" max="2817" width="9.25" style="366" customWidth="1"/>
    <col min="2818" max="2818" width="8.25" style="366" bestFit="1" customWidth="1"/>
    <col min="2819" max="2819" width="7.75" style="366" bestFit="1" customWidth="1"/>
    <col min="2820" max="2821" width="8.125" style="366" customWidth="1"/>
    <col min="2822" max="2822" width="5.75" style="366" bestFit="1" customWidth="1"/>
    <col min="2823" max="2823" width="4.875" style="366" customWidth="1"/>
    <col min="2824" max="2824" width="6.25" style="366" customWidth="1"/>
    <col min="2825" max="2825" width="6.125" style="366" customWidth="1"/>
    <col min="2826" max="2826" width="4.25" style="366" customWidth="1"/>
    <col min="2827" max="2827" width="8.75" style="366" customWidth="1"/>
    <col min="2828" max="2828" width="6.25" style="366" customWidth="1"/>
    <col min="2829" max="2829" width="5.625" style="366" customWidth="1"/>
    <col min="2830" max="2830" width="5.25" style="366" customWidth="1"/>
    <col min="2831" max="2831" width="5.75" style="366" customWidth="1"/>
    <col min="2832" max="2832" width="8.875" style="366" customWidth="1"/>
    <col min="2833" max="2833" width="6.125" style="366" customWidth="1"/>
    <col min="2834" max="2834" width="5" style="366" customWidth="1"/>
    <col min="2835" max="2835" width="6.125" style="366" customWidth="1"/>
    <col min="2836" max="2836" width="4.875" style="366" customWidth="1"/>
    <col min="2837" max="2837" width="5.75" style="366" customWidth="1"/>
    <col min="2838" max="2839" width="5" style="366" customWidth="1"/>
    <col min="2840" max="2840" width="5.625" style="366" customWidth="1"/>
    <col min="2841" max="2841" width="5.25" style="366" customWidth="1"/>
    <col min="2842" max="2842" width="6.5" style="366" customWidth="1"/>
    <col min="2843" max="2843" width="6" style="366" customWidth="1"/>
    <col min="2844" max="2844" width="5.75" style="366" customWidth="1"/>
    <col min="2845" max="2845" width="5.5" style="366" customWidth="1"/>
    <col min="2846" max="2846" width="5" style="366" customWidth="1"/>
    <col min="2847" max="2849" width="5.625" style="366" customWidth="1"/>
    <col min="2850" max="2850" width="5" style="366" customWidth="1"/>
    <col min="2851" max="2851" width="6.25" style="366" customWidth="1"/>
    <col min="2852" max="2858" width="5.625" style="366" customWidth="1"/>
    <col min="2859" max="3072" width="8.75" style="366"/>
    <col min="3073" max="3073" width="9.25" style="366" customWidth="1"/>
    <col min="3074" max="3074" width="8.25" style="366" bestFit="1" customWidth="1"/>
    <col min="3075" max="3075" width="7.75" style="366" bestFit="1" customWidth="1"/>
    <col min="3076" max="3077" width="8.125" style="366" customWidth="1"/>
    <col min="3078" max="3078" width="5.75" style="366" bestFit="1" customWidth="1"/>
    <col min="3079" max="3079" width="4.875" style="366" customWidth="1"/>
    <col min="3080" max="3080" width="6.25" style="366" customWidth="1"/>
    <col min="3081" max="3081" width="6.125" style="366" customWidth="1"/>
    <col min="3082" max="3082" width="4.25" style="366" customWidth="1"/>
    <col min="3083" max="3083" width="8.75" style="366" customWidth="1"/>
    <col min="3084" max="3084" width="6.25" style="366" customWidth="1"/>
    <col min="3085" max="3085" width="5.625" style="366" customWidth="1"/>
    <col min="3086" max="3086" width="5.25" style="366" customWidth="1"/>
    <col min="3087" max="3087" width="5.75" style="366" customWidth="1"/>
    <col min="3088" max="3088" width="8.875" style="366" customWidth="1"/>
    <col min="3089" max="3089" width="6.125" style="366" customWidth="1"/>
    <col min="3090" max="3090" width="5" style="366" customWidth="1"/>
    <col min="3091" max="3091" width="6.125" style="366" customWidth="1"/>
    <col min="3092" max="3092" width="4.875" style="366" customWidth="1"/>
    <col min="3093" max="3093" width="5.75" style="366" customWidth="1"/>
    <col min="3094" max="3095" width="5" style="366" customWidth="1"/>
    <col min="3096" max="3096" width="5.625" style="366" customWidth="1"/>
    <col min="3097" max="3097" width="5.25" style="366" customWidth="1"/>
    <col min="3098" max="3098" width="6.5" style="366" customWidth="1"/>
    <col min="3099" max="3099" width="6" style="366" customWidth="1"/>
    <col min="3100" max="3100" width="5.75" style="366" customWidth="1"/>
    <col min="3101" max="3101" width="5.5" style="366" customWidth="1"/>
    <col min="3102" max="3102" width="5" style="366" customWidth="1"/>
    <col min="3103" max="3105" width="5.625" style="366" customWidth="1"/>
    <col min="3106" max="3106" width="5" style="366" customWidth="1"/>
    <col min="3107" max="3107" width="6.25" style="366" customWidth="1"/>
    <col min="3108" max="3114" width="5.625" style="366" customWidth="1"/>
    <col min="3115" max="3328" width="8.75" style="366"/>
    <col min="3329" max="3329" width="9.25" style="366" customWidth="1"/>
    <col min="3330" max="3330" width="8.25" style="366" bestFit="1" customWidth="1"/>
    <col min="3331" max="3331" width="7.75" style="366" bestFit="1" customWidth="1"/>
    <col min="3332" max="3333" width="8.125" style="366" customWidth="1"/>
    <col min="3334" max="3334" width="5.75" style="366" bestFit="1" customWidth="1"/>
    <col min="3335" max="3335" width="4.875" style="366" customWidth="1"/>
    <col min="3336" max="3336" width="6.25" style="366" customWidth="1"/>
    <col min="3337" max="3337" width="6.125" style="366" customWidth="1"/>
    <col min="3338" max="3338" width="4.25" style="366" customWidth="1"/>
    <col min="3339" max="3339" width="8.75" style="366" customWidth="1"/>
    <col min="3340" max="3340" width="6.25" style="366" customWidth="1"/>
    <col min="3341" max="3341" width="5.625" style="366" customWidth="1"/>
    <col min="3342" max="3342" width="5.25" style="366" customWidth="1"/>
    <col min="3343" max="3343" width="5.75" style="366" customWidth="1"/>
    <col min="3344" max="3344" width="8.875" style="366" customWidth="1"/>
    <col min="3345" max="3345" width="6.125" style="366" customWidth="1"/>
    <col min="3346" max="3346" width="5" style="366" customWidth="1"/>
    <col min="3347" max="3347" width="6.125" style="366" customWidth="1"/>
    <col min="3348" max="3348" width="4.875" style="366" customWidth="1"/>
    <col min="3349" max="3349" width="5.75" style="366" customWidth="1"/>
    <col min="3350" max="3351" width="5" style="366" customWidth="1"/>
    <col min="3352" max="3352" width="5.625" style="366" customWidth="1"/>
    <col min="3353" max="3353" width="5.25" style="366" customWidth="1"/>
    <col min="3354" max="3354" width="6.5" style="366" customWidth="1"/>
    <col min="3355" max="3355" width="6" style="366" customWidth="1"/>
    <col min="3356" max="3356" width="5.75" style="366" customWidth="1"/>
    <col min="3357" max="3357" width="5.5" style="366" customWidth="1"/>
    <col min="3358" max="3358" width="5" style="366" customWidth="1"/>
    <col min="3359" max="3361" width="5.625" style="366" customWidth="1"/>
    <col min="3362" max="3362" width="5" style="366" customWidth="1"/>
    <col min="3363" max="3363" width="6.25" style="366" customWidth="1"/>
    <col min="3364" max="3370" width="5.625" style="366" customWidth="1"/>
    <col min="3371" max="3584" width="8.75" style="366"/>
    <col min="3585" max="3585" width="9.25" style="366" customWidth="1"/>
    <col min="3586" max="3586" width="8.25" style="366" bestFit="1" customWidth="1"/>
    <col min="3587" max="3587" width="7.75" style="366" bestFit="1" customWidth="1"/>
    <col min="3588" max="3589" width="8.125" style="366" customWidth="1"/>
    <col min="3590" max="3590" width="5.75" style="366" bestFit="1" customWidth="1"/>
    <col min="3591" max="3591" width="4.875" style="366" customWidth="1"/>
    <col min="3592" max="3592" width="6.25" style="366" customWidth="1"/>
    <col min="3593" max="3593" width="6.125" style="366" customWidth="1"/>
    <col min="3594" max="3594" width="4.25" style="366" customWidth="1"/>
    <col min="3595" max="3595" width="8.75" style="366" customWidth="1"/>
    <col min="3596" max="3596" width="6.25" style="366" customWidth="1"/>
    <col min="3597" max="3597" width="5.625" style="366" customWidth="1"/>
    <col min="3598" max="3598" width="5.25" style="366" customWidth="1"/>
    <col min="3599" max="3599" width="5.75" style="366" customWidth="1"/>
    <col min="3600" max="3600" width="8.875" style="366" customWidth="1"/>
    <col min="3601" max="3601" width="6.125" style="366" customWidth="1"/>
    <col min="3602" max="3602" width="5" style="366" customWidth="1"/>
    <col min="3603" max="3603" width="6.125" style="366" customWidth="1"/>
    <col min="3604" max="3604" width="4.875" style="366" customWidth="1"/>
    <col min="3605" max="3605" width="5.75" style="366" customWidth="1"/>
    <col min="3606" max="3607" width="5" style="366" customWidth="1"/>
    <col min="3608" max="3608" width="5.625" style="366" customWidth="1"/>
    <col min="3609" max="3609" width="5.25" style="366" customWidth="1"/>
    <col min="3610" max="3610" width="6.5" style="366" customWidth="1"/>
    <col min="3611" max="3611" width="6" style="366" customWidth="1"/>
    <col min="3612" max="3612" width="5.75" style="366" customWidth="1"/>
    <col min="3613" max="3613" width="5.5" style="366" customWidth="1"/>
    <col min="3614" max="3614" width="5" style="366" customWidth="1"/>
    <col min="3615" max="3617" width="5.625" style="366" customWidth="1"/>
    <col min="3618" max="3618" width="5" style="366" customWidth="1"/>
    <col min="3619" max="3619" width="6.25" style="366" customWidth="1"/>
    <col min="3620" max="3626" width="5.625" style="366" customWidth="1"/>
    <col min="3627" max="3840" width="8.75" style="366"/>
    <col min="3841" max="3841" width="9.25" style="366" customWidth="1"/>
    <col min="3842" max="3842" width="8.25" style="366" bestFit="1" customWidth="1"/>
    <col min="3843" max="3843" width="7.75" style="366" bestFit="1" customWidth="1"/>
    <col min="3844" max="3845" width="8.125" style="366" customWidth="1"/>
    <col min="3846" max="3846" width="5.75" style="366" bestFit="1" customWidth="1"/>
    <col min="3847" max="3847" width="4.875" style="366" customWidth="1"/>
    <col min="3848" max="3848" width="6.25" style="366" customWidth="1"/>
    <col min="3849" max="3849" width="6.125" style="366" customWidth="1"/>
    <col min="3850" max="3850" width="4.25" style="366" customWidth="1"/>
    <col min="3851" max="3851" width="8.75" style="366" customWidth="1"/>
    <col min="3852" max="3852" width="6.25" style="366" customWidth="1"/>
    <col min="3853" max="3853" width="5.625" style="366" customWidth="1"/>
    <col min="3854" max="3854" width="5.25" style="366" customWidth="1"/>
    <col min="3855" max="3855" width="5.75" style="366" customWidth="1"/>
    <col min="3856" max="3856" width="8.875" style="366" customWidth="1"/>
    <col min="3857" max="3857" width="6.125" style="366" customWidth="1"/>
    <col min="3858" max="3858" width="5" style="366" customWidth="1"/>
    <col min="3859" max="3859" width="6.125" style="366" customWidth="1"/>
    <col min="3860" max="3860" width="4.875" style="366" customWidth="1"/>
    <col min="3861" max="3861" width="5.75" style="366" customWidth="1"/>
    <col min="3862" max="3863" width="5" style="366" customWidth="1"/>
    <col min="3864" max="3864" width="5.625" style="366" customWidth="1"/>
    <col min="3865" max="3865" width="5.25" style="366" customWidth="1"/>
    <col min="3866" max="3866" width="6.5" style="366" customWidth="1"/>
    <col min="3867" max="3867" width="6" style="366" customWidth="1"/>
    <col min="3868" max="3868" width="5.75" style="366" customWidth="1"/>
    <col min="3869" max="3869" width="5.5" style="366" customWidth="1"/>
    <col min="3870" max="3870" width="5" style="366" customWidth="1"/>
    <col min="3871" max="3873" width="5.625" style="366" customWidth="1"/>
    <col min="3874" max="3874" width="5" style="366" customWidth="1"/>
    <col min="3875" max="3875" width="6.25" style="366" customWidth="1"/>
    <col min="3876" max="3882" width="5.625" style="366" customWidth="1"/>
    <col min="3883" max="4096" width="8.75" style="366"/>
    <col min="4097" max="4097" width="9.25" style="366" customWidth="1"/>
    <col min="4098" max="4098" width="8.25" style="366" bestFit="1" customWidth="1"/>
    <col min="4099" max="4099" width="7.75" style="366" bestFit="1" customWidth="1"/>
    <col min="4100" max="4101" width="8.125" style="366" customWidth="1"/>
    <col min="4102" max="4102" width="5.75" style="366" bestFit="1" customWidth="1"/>
    <col min="4103" max="4103" width="4.875" style="366" customWidth="1"/>
    <col min="4104" max="4104" width="6.25" style="366" customWidth="1"/>
    <col min="4105" max="4105" width="6.125" style="366" customWidth="1"/>
    <col min="4106" max="4106" width="4.25" style="366" customWidth="1"/>
    <col min="4107" max="4107" width="8.75" style="366" customWidth="1"/>
    <col min="4108" max="4108" width="6.25" style="366" customWidth="1"/>
    <col min="4109" max="4109" width="5.625" style="366" customWidth="1"/>
    <col min="4110" max="4110" width="5.25" style="366" customWidth="1"/>
    <col min="4111" max="4111" width="5.75" style="366" customWidth="1"/>
    <col min="4112" max="4112" width="8.875" style="366" customWidth="1"/>
    <col min="4113" max="4113" width="6.125" style="366" customWidth="1"/>
    <col min="4114" max="4114" width="5" style="366" customWidth="1"/>
    <col min="4115" max="4115" width="6.125" style="366" customWidth="1"/>
    <col min="4116" max="4116" width="4.875" style="366" customWidth="1"/>
    <col min="4117" max="4117" width="5.75" style="366" customWidth="1"/>
    <col min="4118" max="4119" width="5" style="366" customWidth="1"/>
    <col min="4120" max="4120" width="5.625" style="366" customWidth="1"/>
    <col min="4121" max="4121" width="5.25" style="366" customWidth="1"/>
    <col min="4122" max="4122" width="6.5" style="366" customWidth="1"/>
    <col min="4123" max="4123" width="6" style="366" customWidth="1"/>
    <col min="4124" max="4124" width="5.75" style="366" customWidth="1"/>
    <col min="4125" max="4125" width="5.5" style="366" customWidth="1"/>
    <col min="4126" max="4126" width="5" style="366" customWidth="1"/>
    <col min="4127" max="4129" width="5.625" style="366" customWidth="1"/>
    <col min="4130" max="4130" width="5" style="366" customWidth="1"/>
    <col min="4131" max="4131" width="6.25" style="366" customWidth="1"/>
    <col min="4132" max="4138" width="5.625" style="366" customWidth="1"/>
    <col min="4139" max="4352" width="8.75" style="366"/>
    <col min="4353" max="4353" width="9.25" style="366" customWidth="1"/>
    <col min="4354" max="4354" width="8.25" style="366" bestFit="1" customWidth="1"/>
    <col min="4355" max="4355" width="7.75" style="366" bestFit="1" customWidth="1"/>
    <col min="4356" max="4357" width="8.125" style="366" customWidth="1"/>
    <col min="4358" max="4358" width="5.75" style="366" bestFit="1" customWidth="1"/>
    <col min="4359" max="4359" width="4.875" style="366" customWidth="1"/>
    <col min="4360" max="4360" width="6.25" style="366" customWidth="1"/>
    <col min="4361" max="4361" width="6.125" style="366" customWidth="1"/>
    <col min="4362" max="4362" width="4.25" style="366" customWidth="1"/>
    <col min="4363" max="4363" width="8.75" style="366" customWidth="1"/>
    <col min="4364" max="4364" width="6.25" style="366" customWidth="1"/>
    <col min="4365" max="4365" width="5.625" style="366" customWidth="1"/>
    <col min="4366" max="4366" width="5.25" style="366" customWidth="1"/>
    <col min="4367" max="4367" width="5.75" style="366" customWidth="1"/>
    <col min="4368" max="4368" width="8.875" style="366" customWidth="1"/>
    <col min="4369" max="4369" width="6.125" style="366" customWidth="1"/>
    <col min="4370" max="4370" width="5" style="366" customWidth="1"/>
    <col min="4371" max="4371" width="6.125" style="366" customWidth="1"/>
    <col min="4372" max="4372" width="4.875" style="366" customWidth="1"/>
    <col min="4373" max="4373" width="5.75" style="366" customWidth="1"/>
    <col min="4374" max="4375" width="5" style="366" customWidth="1"/>
    <col min="4376" max="4376" width="5.625" style="366" customWidth="1"/>
    <col min="4377" max="4377" width="5.25" style="366" customWidth="1"/>
    <col min="4378" max="4378" width="6.5" style="366" customWidth="1"/>
    <col min="4379" max="4379" width="6" style="366" customWidth="1"/>
    <col min="4380" max="4380" width="5.75" style="366" customWidth="1"/>
    <col min="4381" max="4381" width="5.5" style="366" customWidth="1"/>
    <col min="4382" max="4382" width="5" style="366" customWidth="1"/>
    <col min="4383" max="4385" width="5.625" style="366" customWidth="1"/>
    <col min="4386" max="4386" width="5" style="366" customWidth="1"/>
    <col min="4387" max="4387" width="6.25" style="366" customWidth="1"/>
    <col min="4388" max="4394" width="5.625" style="366" customWidth="1"/>
    <col min="4395" max="4608" width="8.75" style="366"/>
    <col min="4609" max="4609" width="9.25" style="366" customWidth="1"/>
    <col min="4610" max="4610" width="8.25" style="366" bestFit="1" customWidth="1"/>
    <col min="4611" max="4611" width="7.75" style="366" bestFit="1" customWidth="1"/>
    <col min="4612" max="4613" width="8.125" style="366" customWidth="1"/>
    <col min="4614" max="4614" width="5.75" style="366" bestFit="1" customWidth="1"/>
    <col min="4615" max="4615" width="4.875" style="366" customWidth="1"/>
    <col min="4616" max="4616" width="6.25" style="366" customWidth="1"/>
    <col min="4617" max="4617" width="6.125" style="366" customWidth="1"/>
    <col min="4618" max="4618" width="4.25" style="366" customWidth="1"/>
    <col min="4619" max="4619" width="8.75" style="366" customWidth="1"/>
    <col min="4620" max="4620" width="6.25" style="366" customWidth="1"/>
    <col min="4621" max="4621" width="5.625" style="366" customWidth="1"/>
    <col min="4622" max="4622" width="5.25" style="366" customWidth="1"/>
    <col min="4623" max="4623" width="5.75" style="366" customWidth="1"/>
    <col min="4624" max="4624" width="8.875" style="366" customWidth="1"/>
    <col min="4625" max="4625" width="6.125" style="366" customWidth="1"/>
    <col min="4626" max="4626" width="5" style="366" customWidth="1"/>
    <col min="4627" max="4627" width="6.125" style="366" customWidth="1"/>
    <col min="4628" max="4628" width="4.875" style="366" customWidth="1"/>
    <col min="4629" max="4629" width="5.75" style="366" customWidth="1"/>
    <col min="4630" max="4631" width="5" style="366" customWidth="1"/>
    <col min="4632" max="4632" width="5.625" style="366" customWidth="1"/>
    <col min="4633" max="4633" width="5.25" style="366" customWidth="1"/>
    <col min="4634" max="4634" width="6.5" style="366" customWidth="1"/>
    <col min="4635" max="4635" width="6" style="366" customWidth="1"/>
    <col min="4636" max="4636" width="5.75" style="366" customWidth="1"/>
    <col min="4637" max="4637" width="5.5" style="366" customWidth="1"/>
    <col min="4638" max="4638" width="5" style="366" customWidth="1"/>
    <col min="4639" max="4641" width="5.625" style="366" customWidth="1"/>
    <col min="4642" max="4642" width="5" style="366" customWidth="1"/>
    <col min="4643" max="4643" width="6.25" style="366" customWidth="1"/>
    <col min="4644" max="4650" width="5.625" style="366" customWidth="1"/>
    <col min="4651" max="4864" width="8.75" style="366"/>
    <col min="4865" max="4865" width="9.25" style="366" customWidth="1"/>
    <col min="4866" max="4866" width="8.25" style="366" bestFit="1" customWidth="1"/>
    <col min="4867" max="4867" width="7.75" style="366" bestFit="1" customWidth="1"/>
    <col min="4868" max="4869" width="8.125" style="366" customWidth="1"/>
    <col min="4870" max="4870" width="5.75" style="366" bestFit="1" customWidth="1"/>
    <col min="4871" max="4871" width="4.875" style="366" customWidth="1"/>
    <col min="4872" max="4872" width="6.25" style="366" customWidth="1"/>
    <col min="4873" max="4873" width="6.125" style="366" customWidth="1"/>
    <col min="4874" max="4874" width="4.25" style="366" customWidth="1"/>
    <col min="4875" max="4875" width="8.75" style="366" customWidth="1"/>
    <col min="4876" max="4876" width="6.25" style="366" customWidth="1"/>
    <col min="4877" max="4877" width="5.625" style="366" customWidth="1"/>
    <col min="4878" max="4878" width="5.25" style="366" customWidth="1"/>
    <col min="4879" max="4879" width="5.75" style="366" customWidth="1"/>
    <col min="4880" max="4880" width="8.875" style="366" customWidth="1"/>
    <col min="4881" max="4881" width="6.125" style="366" customWidth="1"/>
    <col min="4882" max="4882" width="5" style="366" customWidth="1"/>
    <col min="4883" max="4883" width="6.125" style="366" customWidth="1"/>
    <col min="4884" max="4884" width="4.875" style="366" customWidth="1"/>
    <col min="4885" max="4885" width="5.75" style="366" customWidth="1"/>
    <col min="4886" max="4887" width="5" style="366" customWidth="1"/>
    <col min="4888" max="4888" width="5.625" style="366" customWidth="1"/>
    <col min="4889" max="4889" width="5.25" style="366" customWidth="1"/>
    <col min="4890" max="4890" width="6.5" style="366" customWidth="1"/>
    <col min="4891" max="4891" width="6" style="366" customWidth="1"/>
    <col min="4892" max="4892" width="5.75" style="366" customWidth="1"/>
    <col min="4893" max="4893" width="5.5" style="366" customWidth="1"/>
    <col min="4894" max="4894" width="5" style="366" customWidth="1"/>
    <col min="4895" max="4897" width="5.625" style="366" customWidth="1"/>
    <col min="4898" max="4898" width="5" style="366" customWidth="1"/>
    <col min="4899" max="4899" width="6.25" style="366" customWidth="1"/>
    <col min="4900" max="4906" width="5.625" style="366" customWidth="1"/>
    <col min="4907" max="5120" width="8.75" style="366"/>
    <col min="5121" max="5121" width="9.25" style="366" customWidth="1"/>
    <col min="5122" max="5122" width="8.25" style="366" bestFit="1" customWidth="1"/>
    <col min="5123" max="5123" width="7.75" style="366" bestFit="1" customWidth="1"/>
    <col min="5124" max="5125" width="8.125" style="366" customWidth="1"/>
    <col min="5126" max="5126" width="5.75" style="366" bestFit="1" customWidth="1"/>
    <col min="5127" max="5127" width="4.875" style="366" customWidth="1"/>
    <col min="5128" max="5128" width="6.25" style="366" customWidth="1"/>
    <col min="5129" max="5129" width="6.125" style="366" customWidth="1"/>
    <col min="5130" max="5130" width="4.25" style="366" customWidth="1"/>
    <col min="5131" max="5131" width="8.75" style="366" customWidth="1"/>
    <col min="5132" max="5132" width="6.25" style="366" customWidth="1"/>
    <col min="5133" max="5133" width="5.625" style="366" customWidth="1"/>
    <col min="5134" max="5134" width="5.25" style="366" customWidth="1"/>
    <col min="5135" max="5135" width="5.75" style="366" customWidth="1"/>
    <col min="5136" max="5136" width="8.875" style="366" customWidth="1"/>
    <col min="5137" max="5137" width="6.125" style="366" customWidth="1"/>
    <col min="5138" max="5138" width="5" style="366" customWidth="1"/>
    <col min="5139" max="5139" width="6.125" style="366" customWidth="1"/>
    <col min="5140" max="5140" width="4.875" style="366" customWidth="1"/>
    <col min="5141" max="5141" width="5.75" style="366" customWidth="1"/>
    <col min="5142" max="5143" width="5" style="366" customWidth="1"/>
    <col min="5144" max="5144" width="5.625" style="366" customWidth="1"/>
    <col min="5145" max="5145" width="5.25" style="366" customWidth="1"/>
    <col min="5146" max="5146" width="6.5" style="366" customWidth="1"/>
    <col min="5147" max="5147" width="6" style="366" customWidth="1"/>
    <col min="5148" max="5148" width="5.75" style="366" customWidth="1"/>
    <col min="5149" max="5149" width="5.5" style="366" customWidth="1"/>
    <col min="5150" max="5150" width="5" style="366" customWidth="1"/>
    <col min="5151" max="5153" width="5.625" style="366" customWidth="1"/>
    <col min="5154" max="5154" width="5" style="366" customWidth="1"/>
    <col min="5155" max="5155" width="6.25" style="366" customWidth="1"/>
    <col min="5156" max="5162" width="5.625" style="366" customWidth="1"/>
    <col min="5163" max="5376" width="8.75" style="366"/>
    <col min="5377" max="5377" width="9.25" style="366" customWidth="1"/>
    <col min="5378" max="5378" width="8.25" style="366" bestFit="1" customWidth="1"/>
    <col min="5379" max="5379" width="7.75" style="366" bestFit="1" customWidth="1"/>
    <col min="5380" max="5381" width="8.125" style="366" customWidth="1"/>
    <col min="5382" max="5382" width="5.75" style="366" bestFit="1" customWidth="1"/>
    <col min="5383" max="5383" width="4.875" style="366" customWidth="1"/>
    <col min="5384" max="5384" width="6.25" style="366" customWidth="1"/>
    <col min="5385" max="5385" width="6.125" style="366" customWidth="1"/>
    <col min="5386" max="5386" width="4.25" style="366" customWidth="1"/>
    <col min="5387" max="5387" width="8.75" style="366" customWidth="1"/>
    <col min="5388" max="5388" width="6.25" style="366" customWidth="1"/>
    <col min="5389" max="5389" width="5.625" style="366" customWidth="1"/>
    <col min="5390" max="5390" width="5.25" style="366" customWidth="1"/>
    <col min="5391" max="5391" width="5.75" style="366" customWidth="1"/>
    <col min="5392" max="5392" width="8.875" style="366" customWidth="1"/>
    <col min="5393" max="5393" width="6.125" style="366" customWidth="1"/>
    <col min="5394" max="5394" width="5" style="366" customWidth="1"/>
    <col min="5395" max="5395" width="6.125" style="366" customWidth="1"/>
    <col min="5396" max="5396" width="4.875" style="366" customWidth="1"/>
    <col min="5397" max="5397" width="5.75" style="366" customWidth="1"/>
    <col min="5398" max="5399" width="5" style="366" customWidth="1"/>
    <col min="5400" max="5400" width="5.625" style="366" customWidth="1"/>
    <col min="5401" max="5401" width="5.25" style="366" customWidth="1"/>
    <col min="5402" max="5402" width="6.5" style="366" customWidth="1"/>
    <col min="5403" max="5403" width="6" style="366" customWidth="1"/>
    <col min="5404" max="5404" width="5.75" style="366" customWidth="1"/>
    <col min="5405" max="5405" width="5.5" style="366" customWidth="1"/>
    <col min="5406" max="5406" width="5" style="366" customWidth="1"/>
    <col min="5407" max="5409" width="5.625" style="366" customWidth="1"/>
    <col min="5410" max="5410" width="5" style="366" customWidth="1"/>
    <col min="5411" max="5411" width="6.25" style="366" customWidth="1"/>
    <col min="5412" max="5418" width="5.625" style="366" customWidth="1"/>
    <col min="5419" max="5632" width="8.75" style="366"/>
    <col min="5633" max="5633" width="9.25" style="366" customWidth="1"/>
    <col min="5634" max="5634" width="8.25" style="366" bestFit="1" customWidth="1"/>
    <col min="5635" max="5635" width="7.75" style="366" bestFit="1" customWidth="1"/>
    <col min="5636" max="5637" width="8.125" style="366" customWidth="1"/>
    <col min="5638" max="5638" width="5.75" style="366" bestFit="1" customWidth="1"/>
    <col min="5639" max="5639" width="4.875" style="366" customWidth="1"/>
    <col min="5640" max="5640" width="6.25" style="366" customWidth="1"/>
    <col min="5641" max="5641" width="6.125" style="366" customWidth="1"/>
    <col min="5642" max="5642" width="4.25" style="366" customWidth="1"/>
    <col min="5643" max="5643" width="8.75" style="366" customWidth="1"/>
    <col min="5644" max="5644" width="6.25" style="366" customWidth="1"/>
    <col min="5645" max="5645" width="5.625" style="366" customWidth="1"/>
    <col min="5646" max="5646" width="5.25" style="366" customWidth="1"/>
    <col min="5647" max="5647" width="5.75" style="366" customWidth="1"/>
    <col min="5648" max="5648" width="8.875" style="366" customWidth="1"/>
    <col min="5649" max="5649" width="6.125" style="366" customWidth="1"/>
    <col min="5650" max="5650" width="5" style="366" customWidth="1"/>
    <col min="5651" max="5651" width="6.125" style="366" customWidth="1"/>
    <col min="5652" max="5652" width="4.875" style="366" customWidth="1"/>
    <col min="5653" max="5653" width="5.75" style="366" customWidth="1"/>
    <col min="5654" max="5655" width="5" style="366" customWidth="1"/>
    <col min="5656" max="5656" width="5.625" style="366" customWidth="1"/>
    <col min="5657" max="5657" width="5.25" style="366" customWidth="1"/>
    <col min="5658" max="5658" width="6.5" style="366" customWidth="1"/>
    <col min="5659" max="5659" width="6" style="366" customWidth="1"/>
    <col min="5660" max="5660" width="5.75" style="366" customWidth="1"/>
    <col min="5661" max="5661" width="5.5" style="366" customWidth="1"/>
    <col min="5662" max="5662" width="5" style="366" customWidth="1"/>
    <col min="5663" max="5665" width="5.625" style="366" customWidth="1"/>
    <col min="5666" max="5666" width="5" style="366" customWidth="1"/>
    <col min="5667" max="5667" width="6.25" style="366" customWidth="1"/>
    <col min="5668" max="5674" width="5.625" style="366" customWidth="1"/>
    <col min="5675" max="5888" width="8.75" style="366"/>
    <col min="5889" max="5889" width="9.25" style="366" customWidth="1"/>
    <col min="5890" max="5890" width="8.25" style="366" bestFit="1" customWidth="1"/>
    <col min="5891" max="5891" width="7.75" style="366" bestFit="1" customWidth="1"/>
    <col min="5892" max="5893" width="8.125" style="366" customWidth="1"/>
    <col min="5894" max="5894" width="5.75" style="366" bestFit="1" customWidth="1"/>
    <col min="5895" max="5895" width="4.875" style="366" customWidth="1"/>
    <col min="5896" max="5896" width="6.25" style="366" customWidth="1"/>
    <col min="5897" max="5897" width="6.125" style="366" customWidth="1"/>
    <col min="5898" max="5898" width="4.25" style="366" customWidth="1"/>
    <col min="5899" max="5899" width="8.75" style="366" customWidth="1"/>
    <col min="5900" max="5900" width="6.25" style="366" customWidth="1"/>
    <col min="5901" max="5901" width="5.625" style="366" customWidth="1"/>
    <col min="5902" max="5902" width="5.25" style="366" customWidth="1"/>
    <col min="5903" max="5903" width="5.75" style="366" customWidth="1"/>
    <col min="5904" max="5904" width="8.875" style="366" customWidth="1"/>
    <col min="5905" max="5905" width="6.125" style="366" customWidth="1"/>
    <col min="5906" max="5906" width="5" style="366" customWidth="1"/>
    <col min="5907" max="5907" width="6.125" style="366" customWidth="1"/>
    <col min="5908" max="5908" width="4.875" style="366" customWidth="1"/>
    <col min="5909" max="5909" width="5.75" style="366" customWidth="1"/>
    <col min="5910" max="5911" width="5" style="366" customWidth="1"/>
    <col min="5912" max="5912" width="5.625" style="366" customWidth="1"/>
    <col min="5913" max="5913" width="5.25" style="366" customWidth="1"/>
    <col min="5914" max="5914" width="6.5" style="366" customWidth="1"/>
    <col min="5915" max="5915" width="6" style="366" customWidth="1"/>
    <col min="5916" max="5916" width="5.75" style="366" customWidth="1"/>
    <col min="5917" max="5917" width="5.5" style="366" customWidth="1"/>
    <col min="5918" max="5918" width="5" style="366" customWidth="1"/>
    <col min="5919" max="5921" width="5.625" style="366" customWidth="1"/>
    <col min="5922" max="5922" width="5" style="366" customWidth="1"/>
    <col min="5923" max="5923" width="6.25" style="366" customWidth="1"/>
    <col min="5924" max="5930" width="5.625" style="366" customWidth="1"/>
    <col min="5931" max="6144" width="8.75" style="366"/>
    <col min="6145" max="6145" width="9.25" style="366" customWidth="1"/>
    <col min="6146" max="6146" width="8.25" style="366" bestFit="1" customWidth="1"/>
    <col min="6147" max="6147" width="7.75" style="366" bestFit="1" customWidth="1"/>
    <col min="6148" max="6149" width="8.125" style="366" customWidth="1"/>
    <col min="6150" max="6150" width="5.75" style="366" bestFit="1" customWidth="1"/>
    <col min="6151" max="6151" width="4.875" style="366" customWidth="1"/>
    <col min="6152" max="6152" width="6.25" style="366" customWidth="1"/>
    <col min="6153" max="6153" width="6.125" style="366" customWidth="1"/>
    <col min="6154" max="6154" width="4.25" style="366" customWidth="1"/>
    <col min="6155" max="6155" width="8.75" style="366" customWidth="1"/>
    <col min="6156" max="6156" width="6.25" style="366" customWidth="1"/>
    <col min="6157" max="6157" width="5.625" style="366" customWidth="1"/>
    <col min="6158" max="6158" width="5.25" style="366" customWidth="1"/>
    <col min="6159" max="6159" width="5.75" style="366" customWidth="1"/>
    <col min="6160" max="6160" width="8.875" style="366" customWidth="1"/>
    <col min="6161" max="6161" width="6.125" style="366" customWidth="1"/>
    <col min="6162" max="6162" width="5" style="366" customWidth="1"/>
    <col min="6163" max="6163" width="6.125" style="366" customWidth="1"/>
    <col min="6164" max="6164" width="4.875" style="366" customWidth="1"/>
    <col min="6165" max="6165" width="5.75" style="366" customWidth="1"/>
    <col min="6166" max="6167" width="5" style="366" customWidth="1"/>
    <col min="6168" max="6168" width="5.625" style="366" customWidth="1"/>
    <col min="6169" max="6169" width="5.25" style="366" customWidth="1"/>
    <col min="6170" max="6170" width="6.5" style="366" customWidth="1"/>
    <col min="6171" max="6171" width="6" style="366" customWidth="1"/>
    <col min="6172" max="6172" width="5.75" style="366" customWidth="1"/>
    <col min="6173" max="6173" width="5.5" style="366" customWidth="1"/>
    <col min="6174" max="6174" width="5" style="366" customWidth="1"/>
    <col min="6175" max="6177" width="5.625" style="366" customWidth="1"/>
    <col min="6178" max="6178" width="5" style="366" customWidth="1"/>
    <col min="6179" max="6179" width="6.25" style="366" customWidth="1"/>
    <col min="6180" max="6186" width="5.625" style="366" customWidth="1"/>
    <col min="6187" max="6400" width="8.75" style="366"/>
    <col min="6401" max="6401" width="9.25" style="366" customWidth="1"/>
    <col min="6402" max="6402" width="8.25" style="366" bestFit="1" customWidth="1"/>
    <col min="6403" max="6403" width="7.75" style="366" bestFit="1" customWidth="1"/>
    <col min="6404" max="6405" width="8.125" style="366" customWidth="1"/>
    <col min="6406" max="6406" width="5.75" style="366" bestFit="1" customWidth="1"/>
    <col min="6407" max="6407" width="4.875" style="366" customWidth="1"/>
    <col min="6408" max="6408" width="6.25" style="366" customWidth="1"/>
    <col min="6409" max="6409" width="6.125" style="366" customWidth="1"/>
    <col min="6410" max="6410" width="4.25" style="366" customWidth="1"/>
    <col min="6411" max="6411" width="8.75" style="366" customWidth="1"/>
    <col min="6412" max="6412" width="6.25" style="366" customWidth="1"/>
    <col min="6413" max="6413" width="5.625" style="366" customWidth="1"/>
    <col min="6414" max="6414" width="5.25" style="366" customWidth="1"/>
    <col min="6415" max="6415" width="5.75" style="366" customWidth="1"/>
    <col min="6416" max="6416" width="8.875" style="366" customWidth="1"/>
    <col min="6417" max="6417" width="6.125" style="366" customWidth="1"/>
    <col min="6418" max="6418" width="5" style="366" customWidth="1"/>
    <col min="6419" max="6419" width="6.125" style="366" customWidth="1"/>
    <col min="6420" max="6420" width="4.875" style="366" customWidth="1"/>
    <col min="6421" max="6421" width="5.75" style="366" customWidth="1"/>
    <col min="6422" max="6423" width="5" style="366" customWidth="1"/>
    <col min="6424" max="6424" width="5.625" style="366" customWidth="1"/>
    <col min="6425" max="6425" width="5.25" style="366" customWidth="1"/>
    <col min="6426" max="6426" width="6.5" style="366" customWidth="1"/>
    <col min="6427" max="6427" width="6" style="366" customWidth="1"/>
    <col min="6428" max="6428" width="5.75" style="366" customWidth="1"/>
    <col min="6429" max="6429" width="5.5" style="366" customWidth="1"/>
    <col min="6430" max="6430" width="5" style="366" customWidth="1"/>
    <col min="6431" max="6433" width="5.625" style="366" customWidth="1"/>
    <col min="6434" max="6434" width="5" style="366" customWidth="1"/>
    <col min="6435" max="6435" width="6.25" style="366" customWidth="1"/>
    <col min="6436" max="6442" width="5.625" style="366" customWidth="1"/>
    <col min="6443" max="6656" width="8.75" style="366"/>
    <col min="6657" max="6657" width="9.25" style="366" customWidth="1"/>
    <col min="6658" max="6658" width="8.25" style="366" bestFit="1" customWidth="1"/>
    <col min="6659" max="6659" width="7.75" style="366" bestFit="1" customWidth="1"/>
    <col min="6660" max="6661" width="8.125" style="366" customWidth="1"/>
    <col min="6662" max="6662" width="5.75" style="366" bestFit="1" customWidth="1"/>
    <col min="6663" max="6663" width="4.875" style="366" customWidth="1"/>
    <col min="6664" max="6664" width="6.25" style="366" customWidth="1"/>
    <col min="6665" max="6665" width="6.125" style="366" customWidth="1"/>
    <col min="6666" max="6666" width="4.25" style="366" customWidth="1"/>
    <col min="6667" max="6667" width="8.75" style="366" customWidth="1"/>
    <col min="6668" max="6668" width="6.25" style="366" customWidth="1"/>
    <col min="6669" max="6669" width="5.625" style="366" customWidth="1"/>
    <col min="6670" max="6670" width="5.25" style="366" customWidth="1"/>
    <col min="6671" max="6671" width="5.75" style="366" customWidth="1"/>
    <col min="6672" max="6672" width="8.875" style="366" customWidth="1"/>
    <col min="6673" max="6673" width="6.125" style="366" customWidth="1"/>
    <col min="6674" max="6674" width="5" style="366" customWidth="1"/>
    <col min="6675" max="6675" width="6.125" style="366" customWidth="1"/>
    <col min="6676" max="6676" width="4.875" style="366" customWidth="1"/>
    <col min="6677" max="6677" width="5.75" style="366" customWidth="1"/>
    <col min="6678" max="6679" width="5" style="366" customWidth="1"/>
    <col min="6680" max="6680" width="5.625" style="366" customWidth="1"/>
    <col min="6681" max="6681" width="5.25" style="366" customWidth="1"/>
    <col min="6682" max="6682" width="6.5" style="366" customWidth="1"/>
    <col min="6683" max="6683" width="6" style="366" customWidth="1"/>
    <col min="6684" max="6684" width="5.75" style="366" customWidth="1"/>
    <col min="6685" max="6685" width="5.5" style="366" customWidth="1"/>
    <col min="6686" max="6686" width="5" style="366" customWidth="1"/>
    <col min="6687" max="6689" width="5.625" style="366" customWidth="1"/>
    <col min="6690" max="6690" width="5" style="366" customWidth="1"/>
    <col min="6691" max="6691" width="6.25" style="366" customWidth="1"/>
    <col min="6692" max="6698" width="5.625" style="366" customWidth="1"/>
    <col min="6699" max="6912" width="8.75" style="366"/>
    <col min="6913" max="6913" width="9.25" style="366" customWidth="1"/>
    <col min="6914" max="6914" width="8.25" style="366" bestFit="1" customWidth="1"/>
    <col min="6915" max="6915" width="7.75" style="366" bestFit="1" customWidth="1"/>
    <col min="6916" max="6917" width="8.125" style="366" customWidth="1"/>
    <col min="6918" max="6918" width="5.75" style="366" bestFit="1" customWidth="1"/>
    <col min="6919" max="6919" width="4.875" style="366" customWidth="1"/>
    <col min="6920" max="6920" width="6.25" style="366" customWidth="1"/>
    <col min="6921" max="6921" width="6.125" style="366" customWidth="1"/>
    <col min="6922" max="6922" width="4.25" style="366" customWidth="1"/>
    <col min="6923" max="6923" width="8.75" style="366" customWidth="1"/>
    <col min="6924" max="6924" width="6.25" style="366" customWidth="1"/>
    <col min="6925" max="6925" width="5.625" style="366" customWidth="1"/>
    <col min="6926" max="6926" width="5.25" style="366" customWidth="1"/>
    <col min="6927" max="6927" width="5.75" style="366" customWidth="1"/>
    <col min="6928" max="6928" width="8.875" style="366" customWidth="1"/>
    <col min="6929" max="6929" width="6.125" style="366" customWidth="1"/>
    <col min="6930" max="6930" width="5" style="366" customWidth="1"/>
    <col min="6931" max="6931" width="6.125" style="366" customWidth="1"/>
    <col min="6932" max="6932" width="4.875" style="366" customWidth="1"/>
    <col min="6933" max="6933" width="5.75" style="366" customWidth="1"/>
    <col min="6934" max="6935" width="5" style="366" customWidth="1"/>
    <col min="6936" max="6936" width="5.625" style="366" customWidth="1"/>
    <col min="6937" max="6937" width="5.25" style="366" customWidth="1"/>
    <col min="6938" max="6938" width="6.5" style="366" customWidth="1"/>
    <col min="6939" max="6939" width="6" style="366" customWidth="1"/>
    <col min="6940" max="6940" width="5.75" style="366" customWidth="1"/>
    <col min="6941" max="6941" width="5.5" style="366" customWidth="1"/>
    <col min="6942" max="6942" width="5" style="366" customWidth="1"/>
    <col min="6943" max="6945" width="5.625" style="366" customWidth="1"/>
    <col min="6946" max="6946" width="5" style="366" customWidth="1"/>
    <col min="6947" max="6947" width="6.25" style="366" customWidth="1"/>
    <col min="6948" max="6954" width="5.625" style="366" customWidth="1"/>
    <col min="6955" max="7168" width="8.75" style="366"/>
    <col min="7169" max="7169" width="9.25" style="366" customWidth="1"/>
    <col min="7170" max="7170" width="8.25" style="366" bestFit="1" customWidth="1"/>
    <col min="7171" max="7171" width="7.75" style="366" bestFit="1" customWidth="1"/>
    <col min="7172" max="7173" width="8.125" style="366" customWidth="1"/>
    <col min="7174" max="7174" width="5.75" style="366" bestFit="1" customWidth="1"/>
    <col min="7175" max="7175" width="4.875" style="366" customWidth="1"/>
    <col min="7176" max="7176" width="6.25" style="366" customWidth="1"/>
    <col min="7177" max="7177" width="6.125" style="366" customWidth="1"/>
    <col min="7178" max="7178" width="4.25" style="366" customWidth="1"/>
    <col min="7179" max="7179" width="8.75" style="366" customWidth="1"/>
    <col min="7180" max="7180" width="6.25" style="366" customWidth="1"/>
    <col min="7181" max="7181" width="5.625" style="366" customWidth="1"/>
    <col min="7182" max="7182" width="5.25" style="366" customWidth="1"/>
    <col min="7183" max="7183" width="5.75" style="366" customWidth="1"/>
    <col min="7184" max="7184" width="8.875" style="366" customWidth="1"/>
    <col min="7185" max="7185" width="6.125" style="366" customWidth="1"/>
    <col min="7186" max="7186" width="5" style="366" customWidth="1"/>
    <col min="7187" max="7187" width="6.125" style="366" customWidth="1"/>
    <col min="7188" max="7188" width="4.875" style="366" customWidth="1"/>
    <col min="7189" max="7189" width="5.75" style="366" customWidth="1"/>
    <col min="7190" max="7191" width="5" style="366" customWidth="1"/>
    <col min="7192" max="7192" width="5.625" style="366" customWidth="1"/>
    <col min="7193" max="7193" width="5.25" style="366" customWidth="1"/>
    <col min="7194" max="7194" width="6.5" style="366" customWidth="1"/>
    <col min="7195" max="7195" width="6" style="366" customWidth="1"/>
    <col min="7196" max="7196" width="5.75" style="366" customWidth="1"/>
    <col min="7197" max="7197" width="5.5" style="366" customWidth="1"/>
    <col min="7198" max="7198" width="5" style="366" customWidth="1"/>
    <col min="7199" max="7201" width="5.625" style="366" customWidth="1"/>
    <col min="7202" max="7202" width="5" style="366" customWidth="1"/>
    <col min="7203" max="7203" width="6.25" style="366" customWidth="1"/>
    <col min="7204" max="7210" width="5.625" style="366" customWidth="1"/>
    <col min="7211" max="7424" width="8.75" style="366"/>
    <col min="7425" max="7425" width="9.25" style="366" customWidth="1"/>
    <col min="7426" max="7426" width="8.25" style="366" bestFit="1" customWidth="1"/>
    <col min="7427" max="7427" width="7.75" style="366" bestFit="1" customWidth="1"/>
    <col min="7428" max="7429" width="8.125" style="366" customWidth="1"/>
    <col min="7430" max="7430" width="5.75" style="366" bestFit="1" customWidth="1"/>
    <col min="7431" max="7431" width="4.875" style="366" customWidth="1"/>
    <col min="7432" max="7432" width="6.25" style="366" customWidth="1"/>
    <col min="7433" max="7433" width="6.125" style="366" customWidth="1"/>
    <col min="7434" max="7434" width="4.25" style="366" customWidth="1"/>
    <col min="7435" max="7435" width="8.75" style="366" customWidth="1"/>
    <col min="7436" max="7436" width="6.25" style="366" customWidth="1"/>
    <col min="7437" max="7437" width="5.625" style="366" customWidth="1"/>
    <col min="7438" max="7438" width="5.25" style="366" customWidth="1"/>
    <col min="7439" max="7439" width="5.75" style="366" customWidth="1"/>
    <col min="7440" max="7440" width="8.875" style="366" customWidth="1"/>
    <col min="7441" max="7441" width="6.125" style="366" customWidth="1"/>
    <col min="7442" max="7442" width="5" style="366" customWidth="1"/>
    <col min="7443" max="7443" width="6.125" style="366" customWidth="1"/>
    <col min="7444" max="7444" width="4.875" style="366" customWidth="1"/>
    <col min="7445" max="7445" width="5.75" style="366" customWidth="1"/>
    <col min="7446" max="7447" width="5" style="366" customWidth="1"/>
    <col min="7448" max="7448" width="5.625" style="366" customWidth="1"/>
    <col min="7449" max="7449" width="5.25" style="366" customWidth="1"/>
    <col min="7450" max="7450" width="6.5" style="366" customWidth="1"/>
    <col min="7451" max="7451" width="6" style="366" customWidth="1"/>
    <col min="7452" max="7452" width="5.75" style="366" customWidth="1"/>
    <col min="7453" max="7453" width="5.5" style="366" customWidth="1"/>
    <col min="7454" max="7454" width="5" style="366" customWidth="1"/>
    <col min="7455" max="7457" width="5.625" style="366" customWidth="1"/>
    <col min="7458" max="7458" width="5" style="366" customWidth="1"/>
    <col min="7459" max="7459" width="6.25" style="366" customWidth="1"/>
    <col min="7460" max="7466" width="5.625" style="366" customWidth="1"/>
    <col min="7467" max="7680" width="8.75" style="366"/>
    <col min="7681" max="7681" width="9.25" style="366" customWidth="1"/>
    <col min="7682" max="7682" width="8.25" style="366" bestFit="1" customWidth="1"/>
    <col min="7683" max="7683" width="7.75" style="366" bestFit="1" customWidth="1"/>
    <col min="7684" max="7685" width="8.125" style="366" customWidth="1"/>
    <col min="7686" max="7686" width="5.75" style="366" bestFit="1" customWidth="1"/>
    <col min="7687" max="7687" width="4.875" style="366" customWidth="1"/>
    <col min="7688" max="7688" width="6.25" style="366" customWidth="1"/>
    <col min="7689" max="7689" width="6.125" style="366" customWidth="1"/>
    <col min="7690" max="7690" width="4.25" style="366" customWidth="1"/>
    <col min="7691" max="7691" width="8.75" style="366" customWidth="1"/>
    <col min="7692" max="7692" width="6.25" style="366" customWidth="1"/>
    <col min="7693" max="7693" width="5.625" style="366" customWidth="1"/>
    <col min="7694" max="7694" width="5.25" style="366" customWidth="1"/>
    <col min="7695" max="7695" width="5.75" style="366" customWidth="1"/>
    <col min="7696" max="7696" width="8.875" style="366" customWidth="1"/>
    <col min="7697" max="7697" width="6.125" style="366" customWidth="1"/>
    <col min="7698" max="7698" width="5" style="366" customWidth="1"/>
    <col min="7699" max="7699" width="6.125" style="366" customWidth="1"/>
    <col min="7700" max="7700" width="4.875" style="366" customWidth="1"/>
    <col min="7701" max="7701" width="5.75" style="366" customWidth="1"/>
    <col min="7702" max="7703" width="5" style="366" customWidth="1"/>
    <col min="7704" max="7704" width="5.625" style="366" customWidth="1"/>
    <col min="7705" max="7705" width="5.25" style="366" customWidth="1"/>
    <col min="7706" max="7706" width="6.5" style="366" customWidth="1"/>
    <col min="7707" max="7707" width="6" style="366" customWidth="1"/>
    <col min="7708" max="7708" width="5.75" style="366" customWidth="1"/>
    <col min="7709" max="7709" width="5.5" style="366" customWidth="1"/>
    <col min="7710" max="7710" width="5" style="366" customWidth="1"/>
    <col min="7711" max="7713" width="5.625" style="366" customWidth="1"/>
    <col min="7714" max="7714" width="5" style="366" customWidth="1"/>
    <col min="7715" max="7715" width="6.25" style="366" customWidth="1"/>
    <col min="7716" max="7722" width="5.625" style="366" customWidth="1"/>
    <col min="7723" max="7936" width="8.75" style="366"/>
    <col min="7937" max="7937" width="9.25" style="366" customWidth="1"/>
    <col min="7938" max="7938" width="8.25" style="366" bestFit="1" customWidth="1"/>
    <col min="7939" max="7939" width="7.75" style="366" bestFit="1" customWidth="1"/>
    <col min="7940" max="7941" width="8.125" style="366" customWidth="1"/>
    <col min="7942" max="7942" width="5.75" style="366" bestFit="1" customWidth="1"/>
    <col min="7943" max="7943" width="4.875" style="366" customWidth="1"/>
    <col min="7944" max="7944" width="6.25" style="366" customWidth="1"/>
    <col min="7945" max="7945" width="6.125" style="366" customWidth="1"/>
    <col min="7946" max="7946" width="4.25" style="366" customWidth="1"/>
    <col min="7947" max="7947" width="8.75" style="366" customWidth="1"/>
    <col min="7948" max="7948" width="6.25" style="366" customWidth="1"/>
    <col min="7949" max="7949" width="5.625" style="366" customWidth="1"/>
    <col min="7950" max="7950" width="5.25" style="366" customWidth="1"/>
    <col min="7951" max="7951" width="5.75" style="366" customWidth="1"/>
    <col min="7952" max="7952" width="8.875" style="366" customWidth="1"/>
    <col min="7953" max="7953" width="6.125" style="366" customWidth="1"/>
    <col min="7954" max="7954" width="5" style="366" customWidth="1"/>
    <col min="7955" max="7955" width="6.125" style="366" customWidth="1"/>
    <col min="7956" max="7956" width="4.875" style="366" customWidth="1"/>
    <col min="7957" max="7957" width="5.75" style="366" customWidth="1"/>
    <col min="7958" max="7959" width="5" style="366" customWidth="1"/>
    <col min="7960" max="7960" width="5.625" style="366" customWidth="1"/>
    <col min="7961" max="7961" width="5.25" style="366" customWidth="1"/>
    <col min="7962" max="7962" width="6.5" style="366" customWidth="1"/>
    <col min="7963" max="7963" width="6" style="366" customWidth="1"/>
    <col min="7964" max="7964" width="5.75" style="366" customWidth="1"/>
    <col min="7965" max="7965" width="5.5" style="366" customWidth="1"/>
    <col min="7966" max="7966" width="5" style="366" customWidth="1"/>
    <col min="7967" max="7969" width="5.625" style="366" customWidth="1"/>
    <col min="7970" max="7970" width="5" style="366" customWidth="1"/>
    <col min="7971" max="7971" width="6.25" style="366" customWidth="1"/>
    <col min="7972" max="7978" width="5.625" style="366" customWidth="1"/>
    <col min="7979" max="8192" width="8.75" style="366"/>
    <col min="8193" max="8193" width="9.25" style="366" customWidth="1"/>
    <col min="8194" max="8194" width="8.25" style="366" bestFit="1" customWidth="1"/>
    <col min="8195" max="8195" width="7.75" style="366" bestFit="1" customWidth="1"/>
    <col min="8196" max="8197" width="8.125" style="366" customWidth="1"/>
    <col min="8198" max="8198" width="5.75" style="366" bestFit="1" customWidth="1"/>
    <col min="8199" max="8199" width="4.875" style="366" customWidth="1"/>
    <col min="8200" max="8200" width="6.25" style="366" customWidth="1"/>
    <col min="8201" max="8201" width="6.125" style="366" customWidth="1"/>
    <col min="8202" max="8202" width="4.25" style="366" customWidth="1"/>
    <col min="8203" max="8203" width="8.75" style="366" customWidth="1"/>
    <col min="8204" max="8204" width="6.25" style="366" customWidth="1"/>
    <col min="8205" max="8205" width="5.625" style="366" customWidth="1"/>
    <col min="8206" max="8206" width="5.25" style="366" customWidth="1"/>
    <col min="8207" max="8207" width="5.75" style="366" customWidth="1"/>
    <col min="8208" max="8208" width="8.875" style="366" customWidth="1"/>
    <col min="8209" max="8209" width="6.125" style="366" customWidth="1"/>
    <col min="8210" max="8210" width="5" style="366" customWidth="1"/>
    <col min="8211" max="8211" width="6.125" style="366" customWidth="1"/>
    <col min="8212" max="8212" width="4.875" style="366" customWidth="1"/>
    <col min="8213" max="8213" width="5.75" style="366" customWidth="1"/>
    <col min="8214" max="8215" width="5" style="366" customWidth="1"/>
    <col min="8216" max="8216" width="5.625" style="366" customWidth="1"/>
    <col min="8217" max="8217" width="5.25" style="366" customWidth="1"/>
    <col min="8218" max="8218" width="6.5" style="366" customWidth="1"/>
    <col min="8219" max="8219" width="6" style="366" customWidth="1"/>
    <col min="8220" max="8220" width="5.75" style="366" customWidth="1"/>
    <col min="8221" max="8221" width="5.5" style="366" customWidth="1"/>
    <col min="8222" max="8222" width="5" style="366" customWidth="1"/>
    <col min="8223" max="8225" width="5.625" style="366" customWidth="1"/>
    <col min="8226" max="8226" width="5" style="366" customWidth="1"/>
    <col min="8227" max="8227" width="6.25" style="366" customWidth="1"/>
    <col min="8228" max="8234" width="5.625" style="366" customWidth="1"/>
    <col min="8235" max="8448" width="8.75" style="366"/>
    <col min="8449" max="8449" width="9.25" style="366" customWidth="1"/>
    <col min="8450" max="8450" width="8.25" style="366" bestFit="1" customWidth="1"/>
    <col min="8451" max="8451" width="7.75" style="366" bestFit="1" customWidth="1"/>
    <col min="8452" max="8453" width="8.125" style="366" customWidth="1"/>
    <col min="8454" max="8454" width="5.75" style="366" bestFit="1" customWidth="1"/>
    <col min="8455" max="8455" width="4.875" style="366" customWidth="1"/>
    <col min="8456" max="8456" width="6.25" style="366" customWidth="1"/>
    <col min="8457" max="8457" width="6.125" style="366" customWidth="1"/>
    <col min="8458" max="8458" width="4.25" style="366" customWidth="1"/>
    <col min="8459" max="8459" width="8.75" style="366" customWidth="1"/>
    <col min="8460" max="8460" width="6.25" style="366" customWidth="1"/>
    <col min="8461" max="8461" width="5.625" style="366" customWidth="1"/>
    <col min="8462" max="8462" width="5.25" style="366" customWidth="1"/>
    <col min="8463" max="8463" width="5.75" style="366" customWidth="1"/>
    <col min="8464" max="8464" width="8.875" style="366" customWidth="1"/>
    <col min="8465" max="8465" width="6.125" style="366" customWidth="1"/>
    <col min="8466" max="8466" width="5" style="366" customWidth="1"/>
    <col min="8467" max="8467" width="6.125" style="366" customWidth="1"/>
    <col min="8468" max="8468" width="4.875" style="366" customWidth="1"/>
    <col min="8469" max="8469" width="5.75" style="366" customWidth="1"/>
    <col min="8470" max="8471" width="5" style="366" customWidth="1"/>
    <col min="8472" max="8472" width="5.625" style="366" customWidth="1"/>
    <col min="8473" max="8473" width="5.25" style="366" customWidth="1"/>
    <col min="8474" max="8474" width="6.5" style="366" customWidth="1"/>
    <col min="8475" max="8475" width="6" style="366" customWidth="1"/>
    <col min="8476" max="8476" width="5.75" style="366" customWidth="1"/>
    <col min="8477" max="8477" width="5.5" style="366" customWidth="1"/>
    <col min="8478" max="8478" width="5" style="366" customWidth="1"/>
    <col min="8479" max="8481" width="5.625" style="366" customWidth="1"/>
    <col min="8482" max="8482" width="5" style="366" customWidth="1"/>
    <col min="8483" max="8483" width="6.25" style="366" customWidth="1"/>
    <col min="8484" max="8490" width="5.625" style="366" customWidth="1"/>
    <col min="8491" max="8704" width="8.75" style="366"/>
    <col min="8705" max="8705" width="9.25" style="366" customWidth="1"/>
    <col min="8706" max="8706" width="8.25" style="366" bestFit="1" customWidth="1"/>
    <col min="8707" max="8707" width="7.75" style="366" bestFit="1" customWidth="1"/>
    <col min="8708" max="8709" width="8.125" style="366" customWidth="1"/>
    <col min="8710" max="8710" width="5.75" style="366" bestFit="1" customWidth="1"/>
    <col min="8711" max="8711" width="4.875" style="366" customWidth="1"/>
    <col min="8712" max="8712" width="6.25" style="366" customWidth="1"/>
    <col min="8713" max="8713" width="6.125" style="366" customWidth="1"/>
    <col min="8714" max="8714" width="4.25" style="366" customWidth="1"/>
    <col min="8715" max="8715" width="8.75" style="366" customWidth="1"/>
    <col min="8716" max="8716" width="6.25" style="366" customWidth="1"/>
    <col min="8717" max="8717" width="5.625" style="366" customWidth="1"/>
    <col min="8718" max="8718" width="5.25" style="366" customWidth="1"/>
    <col min="8719" max="8719" width="5.75" style="366" customWidth="1"/>
    <col min="8720" max="8720" width="8.875" style="366" customWidth="1"/>
    <col min="8721" max="8721" width="6.125" style="366" customWidth="1"/>
    <col min="8722" max="8722" width="5" style="366" customWidth="1"/>
    <col min="8723" max="8723" width="6.125" style="366" customWidth="1"/>
    <col min="8724" max="8724" width="4.875" style="366" customWidth="1"/>
    <col min="8725" max="8725" width="5.75" style="366" customWidth="1"/>
    <col min="8726" max="8727" width="5" style="366" customWidth="1"/>
    <col min="8728" max="8728" width="5.625" style="366" customWidth="1"/>
    <col min="8729" max="8729" width="5.25" style="366" customWidth="1"/>
    <col min="8730" max="8730" width="6.5" style="366" customWidth="1"/>
    <col min="8731" max="8731" width="6" style="366" customWidth="1"/>
    <col min="8732" max="8732" width="5.75" style="366" customWidth="1"/>
    <col min="8733" max="8733" width="5.5" style="366" customWidth="1"/>
    <col min="8734" max="8734" width="5" style="366" customWidth="1"/>
    <col min="8735" max="8737" width="5.625" style="366" customWidth="1"/>
    <col min="8738" max="8738" width="5" style="366" customWidth="1"/>
    <col min="8739" max="8739" width="6.25" style="366" customWidth="1"/>
    <col min="8740" max="8746" width="5.625" style="366" customWidth="1"/>
    <col min="8747" max="8960" width="8.75" style="366"/>
    <col min="8961" max="8961" width="9.25" style="366" customWidth="1"/>
    <col min="8962" max="8962" width="8.25" style="366" bestFit="1" customWidth="1"/>
    <col min="8963" max="8963" width="7.75" style="366" bestFit="1" customWidth="1"/>
    <col min="8964" max="8965" width="8.125" style="366" customWidth="1"/>
    <col min="8966" max="8966" width="5.75" style="366" bestFit="1" customWidth="1"/>
    <col min="8967" max="8967" width="4.875" style="366" customWidth="1"/>
    <col min="8968" max="8968" width="6.25" style="366" customWidth="1"/>
    <col min="8969" max="8969" width="6.125" style="366" customWidth="1"/>
    <col min="8970" max="8970" width="4.25" style="366" customWidth="1"/>
    <col min="8971" max="8971" width="8.75" style="366" customWidth="1"/>
    <col min="8972" max="8972" width="6.25" style="366" customWidth="1"/>
    <col min="8973" max="8973" width="5.625" style="366" customWidth="1"/>
    <col min="8974" max="8974" width="5.25" style="366" customWidth="1"/>
    <col min="8975" max="8975" width="5.75" style="366" customWidth="1"/>
    <col min="8976" max="8976" width="8.875" style="366" customWidth="1"/>
    <col min="8977" max="8977" width="6.125" style="366" customWidth="1"/>
    <col min="8978" max="8978" width="5" style="366" customWidth="1"/>
    <col min="8979" max="8979" width="6.125" style="366" customWidth="1"/>
    <col min="8980" max="8980" width="4.875" style="366" customWidth="1"/>
    <col min="8981" max="8981" width="5.75" style="366" customWidth="1"/>
    <col min="8982" max="8983" width="5" style="366" customWidth="1"/>
    <col min="8984" max="8984" width="5.625" style="366" customWidth="1"/>
    <col min="8985" max="8985" width="5.25" style="366" customWidth="1"/>
    <col min="8986" max="8986" width="6.5" style="366" customWidth="1"/>
    <col min="8987" max="8987" width="6" style="366" customWidth="1"/>
    <col min="8988" max="8988" width="5.75" style="366" customWidth="1"/>
    <col min="8989" max="8989" width="5.5" style="366" customWidth="1"/>
    <col min="8990" max="8990" width="5" style="366" customWidth="1"/>
    <col min="8991" max="8993" width="5.625" style="366" customWidth="1"/>
    <col min="8994" max="8994" width="5" style="366" customWidth="1"/>
    <col min="8995" max="8995" width="6.25" style="366" customWidth="1"/>
    <col min="8996" max="9002" width="5.625" style="366" customWidth="1"/>
    <col min="9003" max="9216" width="8.75" style="366"/>
    <col min="9217" max="9217" width="9.25" style="366" customWidth="1"/>
    <col min="9218" max="9218" width="8.25" style="366" bestFit="1" customWidth="1"/>
    <col min="9219" max="9219" width="7.75" style="366" bestFit="1" customWidth="1"/>
    <col min="9220" max="9221" width="8.125" style="366" customWidth="1"/>
    <col min="9222" max="9222" width="5.75" style="366" bestFit="1" customWidth="1"/>
    <col min="9223" max="9223" width="4.875" style="366" customWidth="1"/>
    <col min="9224" max="9224" width="6.25" style="366" customWidth="1"/>
    <col min="9225" max="9225" width="6.125" style="366" customWidth="1"/>
    <col min="9226" max="9226" width="4.25" style="366" customWidth="1"/>
    <col min="9227" max="9227" width="8.75" style="366" customWidth="1"/>
    <col min="9228" max="9228" width="6.25" style="366" customWidth="1"/>
    <col min="9229" max="9229" width="5.625" style="366" customWidth="1"/>
    <col min="9230" max="9230" width="5.25" style="366" customWidth="1"/>
    <col min="9231" max="9231" width="5.75" style="366" customWidth="1"/>
    <col min="9232" max="9232" width="8.875" style="366" customWidth="1"/>
    <col min="9233" max="9233" width="6.125" style="366" customWidth="1"/>
    <col min="9234" max="9234" width="5" style="366" customWidth="1"/>
    <col min="9235" max="9235" width="6.125" style="366" customWidth="1"/>
    <col min="9236" max="9236" width="4.875" style="366" customWidth="1"/>
    <col min="9237" max="9237" width="5.75" style="366" customWidth="1"/>
    <col min="9238" max="9239" width="5" style="366" customWidth="1"/>
    <col min="9240" max="9240" width="5.625" style="366" customWidth="1"/>
    <col min="9241" max="9241" width="5.25" style="366" customWidth="1"/>
    <col min="9242" max="9242" width="6.5" style="366" customWidth="1"/>
    <col min="9243" max="9243" width="6" style="366" customWidth="1"/>
    <col min="9244" max="9244" width="5.75" style="366" customWidth="1"/>
    <col min="9245" max="9245" width="5.5" style="366" customWidth="1"/>
    <col min="9246" max="9246" width="5" style="366" customWidth="1"/>
    <col min="9247" max="9249" width="5.625" style="366" customWidth="1"/>
    <col min="9250" max="9250" width="5" style="366" customWidth="1"/>
    <col min="9251" max="9251" width="6.25" style="366" customWidth="1"/>
    <col min="9252" max="9258" width="5.625" style="366" customWidth="1"/>
    <col min="9259" max="9472" width="8.75" style="366"/>
    <col min="9473" max="9473" width="9.25" style="366" customWidth="1"/>
    <col min="9474" max="9474" width="8.25" style="366" bestFit="1" customWidth="1"/>
    <col min="9475" max="9475" width="7.75" style="366" bestFit="1" customWidth="1"/>
    <col min="9476" max="9477" width="8.125" style="366" customWidth="1"/>
    <col min="9478" max="9478" width="5.75" style="366" bestFit="1" customWidth="1"/>
    <col min="9479" max="9479" width="4.875" style="366" customWidth="1"/>
    <col min="9480" max="9480" width="6.25" style="366" customWidth="1"/>
    <col min="9481" max="9481" width="6.125" style="366" customWidth="1"/>
    <col min="9482" max="9482" width="4.25" style="366" customWidth="1"/>
    <col min="9483" max="9483" width="8.75" style="366" customWidth="1"/>
    <col min="9484" max="9484" width="6.25" style="366" customWidth="1"/>
    <col min="9485" max="9485" width="5.625" style="366" customWidth="1"/>
    <col min="9486" max="9486" width="5.25" style="366" customWidth="1"/>
    <col min="9487" max="9487" width="5.75" style="366" customWidth="1"/>
    <col min="9488" max="9488" width="8.875" style="366" customWidth="1"/>
    <col min="9489" max="9489" width="6.125" style="366" customWidth="1"/>
    <col min="9490" max="9490" width="5" style="366" customWidth="1"/>
    <col min="9491" max="9491" width="6.125" style="366" customWidth="1"/>
    <col min="9492" max="9492" width="4.875" style="366" customWidth="1"/>
    <col min="9493" max="9493" width="5.75" style="366" customWidth="1"/>
    <col min="9494" max="9495" width="5" style="366" customWidth="1"/>
    <col min="9496" max="9496" width="5.625" style="366" customWidth="1"/>
    <col min="9497" max="9497" width="5.25" style="366" customWidth="1"/>
    <col min="9498" max="9498" width="6.5" style="366" customWidth="1"/>
    <col min="9499" max="9499" width="6" style="366" customWidth="1"/>
    <col min="9500" max="9500" width="5.75" style="366" customWidth="1"/>
    <col min="9501" max="9501" width="5.5" style="366" customWidth="1"/>
    <col min="9502" max="9502" width="5" style="366" customWidth="1"/>
    <col min="9503" max="9505" width="5.625" style="366" customWidth="1"/>
    <col min="9506" max="9506" width="5" style="366" customWidth="1"/>
    <col min="9507" max="9507" width="6.25" style="366" customWidth="1"/>
    <col min="9508" max="9514" width="5.625" style="366" customWidth="1"/>
    <col min="9515" max="9728" width="8.75" style="366"/>
    <col min="9729" max="9729" width="9.25" style="366" customWidth="1"/>
    <col min="9730" max="9730" width="8.25" style="366" bestFit="1" customWidth="1"/>
    <col min="9731" max="9731" width="7.75" style="366" bestFit="1" customWidth="1"/>
    <col min="9732" max="9733" width="8.125" style="366" customWidth="1"/>
    <col min="9734" max="9734" width="5.75" style="366" bestFit="1" customWidth="1"/>
    <col min="9735" max="9735" width="4.875" style="366" customWidth="1"/>
    <col min="9736" max="9736" width="6.25" style="366" customWidth="1"/>
    <col min="9737" max="9737" width="6.125" style="366" customWidth="1"/>
    <col min="9738" max="9738" width="4.25" style="366" customWidth="1"/>
    <col min="9739" max="9739" width="8.75" style="366" customWidth="1"/>
    <col min="9740" max="9740" width="6.25" style="366" customWidth="1"/>
    <col min="9741" max="9741" width="5.625" style="366" customWidth="1"/>
    <col min="9742" max="9742" width="5.25" style="366" customWidth="1"/>
    <col min="9743" max="9743" width="5.75" style="366" customWidth="1"/>
    <col min="9744" max="9744" width="8.875" style="366" customWidth="1"/>
    <col min="9745" max="9745" width="6.125" style="366" customWidth="1"/>
    <col min="9746" max="9746" width="5" style="366" customWidth="1"/>
    <col min="9747" max="9747" width="6.125" style="366" customWidth="1"/>
    <col min="9748" max="9748" width="4.875" style="366" customWidth="1"/>
    <col min="9749" max="9749" width="5.75" style="366" customWidth="1"/>
    <col min="9750" max="9751" width="5" style="366" customWidth="1"/>
    <col min="9752" max="9752" width="5.625" style="366" customWidth="1"/>
    <col min="9753" max="9753" width="5.25" style="366" customWidth="1"/>
    <col min="9754" max="9754" width="6.5" style="366" customWidth="1"/>
    <col min="9755" max="9755" width="6" style="366" customWidth="1"/>
    <col min="9756" max="9756" width="5.75" style="366" customWidth="1"/>
    <col min="9757" max="9757" width="5.5" style="366" customWidth="1"/>
    <col min="9758" max="9758" width="5" style="366" customWidth="1"/>
    <col min="9759" max="9761" width="5.625" style="366" customWidth="1"/>
    <col min="9762" max="9762" width="5" style="366" customWidth="1"/>
    <col min="9763" max="9763" width="6.25" style="366" customWidth="1"/>
    <col min="9764" max="9770" width="5.625" style="366" customWidth="1"/>
    <col min="9771" max="9984" width="8.75" style="366"/>
    <col min="9985" max="9985" width="9.25" style="366" customWidth="1"/>
    <col min="9986" max="9986" width="8.25" style="366" bestFit="1" customWidth="1"/>
    <col min="9987" max="9987" width="7.75" style="366" bestFit="1" customWidth="1"/>
    <col min="9988" max="9989" width="8.125" style="366" customWidth="1"/>
    <col min="9990" max="9990" width="5.75" style="366" bestFit="1" customWidth="1"/>
    <col min="9991" max="9991" width="4.875" style="366" customWidth="1"/>
    <col min="9992" max="9992" width="6.25" style="366" customWidth="1"/>
    <col min="9993" max="9993" width="6.125" style="366" customWidth="1"/>
    <col min="9994" max="9994" width="4.25" style="366" customWidth="1"/>
    <col min="9995" max="9995" width="8.75" style="366" customWidth="1"/>
    <col min="9996" max="9996" width="6.25" style="366" customWidth="1"/>
    <col min="9997" max="9997" width="5.625" style="366" customWidth="1"/>
    <col min="9998" max="9998" width="5.25" style="366" customWidth="1"/>
    <col min="9999" max="9999" width="5.75" style="366" customWidth="1"/>
    <col min="10000" max="10000" width="8.875" style="366" customWidth="1"/>
    <col min="10001" max="10001" width="6.125" style="366" customWidth="1"/>
    <col min="10002" max="10002" width="5" style="366" customWidth="1"/>
    <col min="10003" max="10003" width="6.125" style="366" customWidth="1"/>
    <col min="10004" max="10004" width="4.875" style="366" customWidth="1"/>
    <col min="10005" max="10005" width="5.75" style="366" customWidth="1"/>
    <col min="10006" max="10007" width="5" style="366" customWidth="1"/>
    <col min="10008" max="10008" width="5.625" style="366" customWidth="1"/>
    <col min="10009" max="10009" width="5.25" style="366" customWidth="1"/>
    <col min="10010" max="10010" width="6.5" style="366" customWidth="1"/>
    <col min="10011" max="10011" width="6" style="366" customWidth="1"/>
    <col min="10012" max="10012" width="5.75" style="366" customWidth="1"/>
    <col min="10013" max="10013" width="5.5" style="366" customWidth="1"/>
    <col min="10014" max="10014" width="5" style="366" customWidth="1"/>
    <col min="10015" max="10017" width="5.625" style="366" customWidth="1"/>
    <col min="10018" max="10018" width="5" style="366" customWidth="1"/>
    <col min="10019" max="10019" width="6.25" style="366" customWidth="1"/>
    <col min="10020" max="10026" width="5.625" style="366" customWidth="1"/>
    <col min="10027" max="10240" width="8.75" style="366"/>
    <col min="10241" max="10241" width="9.25" style="366" customWidth="1"/>
    <col min="10242" max="10242" width="8.25" style="366" bestFit="1" customWidth="1"/>
    <col min="10243" max="10243" width="7.75" style="366" bestFit="1" customWidth="1"/>
    <col min="10244" max="10245" width="8.125" style="366" customWidth="1"/>
    <col min="10246" max="10246" width="5.75" style="366" bestFit="1" customWidth="1"/>
    <col min="10247" max="10247" width="4.875" style="366" customWidth="1"/>
    <col min="10248" max="10248" width="6.25" style="366" customWidth="1"/>
    <col min="10249" max="10249" width="6.125" style="366" customWidth="1"/>
    <col min="10250" max="10250" width="4.25" style="366" customWidth="1"/>
    <col min="10251" max="10251" width="8.75" style="366" customWidth="1"/>
    <col min="10252" max="10252" width="6.25" style="366" customWidth="1"/>
    <col min="10253" max="10253" width="5.625" style="366" customWidth="1"/>
    <col min="10254" max="10254" width="5.25" style="366" customWidth="1"/>
    <col min="10255" max="10255" width="5.75" style="366" customWidth="1"/>
    <col min="10256" max="10256" width="8.875" style="366" customWidth="1"/>
    <col min="10257" max="10257" width="6.125" style="366" customWidth="1"/>
    <col min="10258" max="10258" width="5" style="366" customWidth="1"/>
    <col min="10259" max="10259" width="6.125" style="366" customWidth="1"/>
    <col min="10260" max="10260" width="4.875" style="366" customWidth="1"/>
    <col min="10261" max="10261" width="5.75" style="366" customWidth="1"/>
    <col min="10262" max="10263" width="5" style="366" customWidth="1"/>
    <col min="10264" max="10264" width="5.625" style="366" customWidth="1"/>
    <col min="10265" max="10265" width="5.25" style="366" customWidth="1"/>
    <col min="10266" max="10266" width="6.5" style="366" customWidth="1"/>
    <col min="10267" max="10267" width="6" style="366" customWidth="1"/>
    <col min="10268" max="10268" width="5.75" style="366" customWidth="1"/>
    <col min="10269" max="10269" width="5.5" style="366" customWidth="1"/>
    <col min="10270" max="10270" width="5" style="366" customWidth="1"/>
    <col min="10271" max="10273" width="5.625" style="366" customWidth="1"/>
    <col min="10274" max="10274" width="5" style="366" customWidth="1"/>
    <col min="10275" max="10275" width="6.25" style="366" customWidth="1"/>
    <col min="10276" max="10282" width="5.625" style="366" customWidth="1"/>
    <col min="10283" max="10496" width="8.75" style="366"/>
    <col min="10497" max="10497" width="9.25" style="366" customWidth="1"/>
    <col min="10498" max="10498" width="8.25" style="366" bestFit="1" customWidth="1"/>
    <col min="10499" max="10499" width="7.75" style="366" bestFit="1" customWidth="1"/>
    <col min="10500" max="10501" width="8.125" style="366" customWidth="1"/>
    <col min="10502" max="10502" width="5.75" style="366" bestFit="1" customWidth="1"/>
    <col min="10503" max="10503" width="4.875" style="366" customWidth="1"/>
    <col min="10504" max="10504" width="6.25" style="366" customWidth="1"/>
    <col min="10505" max="10505" width="6.125" style="366" customWidth="1"/>
    <col min="10506" max="10506" width="4.25" style="366" customWidth="1"/>
    <col min="10507" max="10507" width="8.75" style="366" customWidth="1"/>
    <col min="10508" max="10508" width="6.25" style="366" customWidth="1"/>
    <col min="10509" max="10509" width="5.625" style="366" customWidth="1"/>
    <col min="10510" max="10510" width="5.25" style="366" customWidth="1"/>
    <col min="10511" max="10511" width="5.75" style="366" customWidth="1"/>
    <col min="10512" max="10512" width="8.875" style="366" customWidth="1"/>
    <col min="10513" max="10513" width="6.125" style="366" customWidth="1"/>
    <col min="10514" max="10514" width="5" style="366" customWidth="1"/>
    <col min="10515" max="10515" width="6.125" style="366" customWidth="1"/>
    <col min="10516" max="10516" width="4.875" style="366" customWidth="1"/>
    <col min="10517" max="10517" width="5.75" style="366" customWidth="1"/>
    <col min="10518" max="10519" width="5" style="366" customWidth="1"/>
    <col min="10520" max="10520" width="5.625" style="366" customWidth="1"/>
    <col min="10521" max="10521" width="5.25" style="366" customWidth="1"/>
    <col min="10522" max="10522" width="6.5" style="366" customWidth="1"/>
    <col min="10523" max="10523" width="6" style="366" customWidth="1"/>
    <col min="10524" max="10524" width="5.75" style="366" customWidth="1"/>
    <col min="10525" max="10525" width="5.5" style="366" customWidth="1"/>
    <col min="10526" max="10526" width="5" style="366" customWidth="1"/>
    <col min="10527" max="10529" width="5.625" style="366" customWidth="1"/>
    <col min="10530" max="10530" width="5" style="366" customWidth="1"/>
    <col min="10531" max="10531" width="6.25" style="366" customWidth="1"/>
    <col min="10532" max="10538" width="5.625" style="366" customWidth="1"/>
    <col min="10539" max="10752" width="8.75" style="366"/>
    <col min="10753" max="10753" width="9.25" style="366" customWidth="1"/>
    <col min="10754" max="10754" width="8.25" style="366" bestFit="1" customWidth="1"/>
    <col min="10755" max="10755" width="7.75" style="366" bestFit="1" customWidth="1"/>
    <col min="10756" max="10757" width="8.125" style="366" customWidth="1"/>
    <col min="10758" max="10758" width="5.75" style="366" bestFit="1" customWidth="1"/>
    <col min="10759" max="10759" width="4.875" style="366" customWidth="1"/>
    <col min="10760" max="10760" width="6.25" style="366" customWidth="1"/>
    <col min="10761" max="10761" width="6.125" style="366" customWidth="1"/>
    <col min="10762" max="10762" width="4.25" style="366" customWidth="1"/>
    <col min="10763" max="10763" width="8.75" style="366" customWidth="1"/>
    <col min="10764" max="10764" width="6.25" style="366" customWidth="1"/>
    <col min="10765" max="10765" width="5.625" style="366" customWidth="1"/>
    <col min="10766" max="10766" width="5.25" style="366" customWidth="1"/>
    <col min="10767" max="10767" width="5.75" style="366" customWidth="1"/>
    <col min="10768" max="10768" width="8.875" style="366" customWidth="1"/>
    <col min="10769" max="10769" width="6.125" style="366" customWidth="1"/>
    <col min="10770" max="10770" width="5" style="366" customWidth="1"/>
    <col min="10771" max="10771" width="6.125" style="366" customWidth="1"/>
    <col min="10772" max="10772" width="4.875" style="366" customWidth="1"/>
    <col min="10773" max="10773" width="5.75" style="366" customWidth="1"/>
    <col min="10774" max="10775" width="5" style="366" customWidth="1"/>
    <col min="10776" max="10776" width="5.625" style="366" customWidth="1"/>
    <col min="10777" max="10777" width="5.25" style="366" customWidth="1"/>
    <col min="10778" max="10778" width="6.5" style="366" customWidth="1"/>
    <col min="10779" max="10779" width="6" style="366" customWidth="1"/>
    <col min="10780" max="10780" width="5.75" style="366" customWidth="1"/>
    <col min="10781" max="10781" width="5.5" style="366" customWidth="1"/>
    <col min="10782" max="10782" width="5" style="366" customWidth="1"/>
    <col min="10783" max="10785" width="5.625" style="366" customWidth="1"/>
    <col min="10786" max="10786" width="5" style="366" customWidth="1"/>
    <col min="10787" max="10787" width="6.25" style="366" customWidth="1"/>
    <col min="10788" max="10794" width="5.625" style="366" customWidth="1"/>
    <col min="10795" max="11008" width="8.75" style="366"/>
    <col min="11009" max="11009" width="9.25" style="366" customWidth="1"/>
    <col min="11010" max="11010" width="8.25" style="366" bestFit="1" customWidth="1"/>
    <col min="11011" max="11011" width="7.75" style="366" bestFit="1" customWidth="1"/>
    <col min="11012" max="11013" width="8.125" style="366" customWidth="1"/>
    <col min="11014" max="11014" width="5.75" style="366" bestFit="1" customWidth="1"/>
    <col min="11015" max="11015" width="4.875" style="366" customWidth="1"/>
    <col min="11016" max="11016" width="6.25" style="366" customWidth="1"/>
    <col min="11017" max="11017" width="6.125" style="366" customWidth="1"/>
    <col min="11018" max="11018" width="4.25" style="366" customWidth="1"/>
    <col min="11019" max="11019" width="8.75" style="366" customWidth="1"/>
    <col min="11020" max="11020" width="6.25" style="366" customWidth="1"/>
    <col min="11021" max="11021" width="5.625" style="366" customWidth="1"/>
    <col min="11022" max="11022" width="5.25" style="366" customWidth="1"/>
    <col min="11023" max="11023" width="5.75" style="366" customWidth="1"/>
    <col min="11024" max="11024" width="8.875" style="366" customWidth="1"/>
    <col min="11025" max="11025" width="6.125" style="366" customWidth="1"/>
    <col min="11026" max="11026" width="5" style="366" customWidth="1"/>
    <col min="11027" max="11027" width="6.125" style="366" customWidth="1"/>
    <col min="11028" max="11028" width="4.875" style="366" customWidth="1"/>
    <col min="11029" max="11029" width="5.75" style="366" customWidth="1"/>
    <col min="11030" max="11031" width="5" style="366" customWidth="1"/>
    <col min="11032" max="11032" width="5.625" style="366" customWidth="1"/>
    <col min="11033" max="11033" width="5.25" style="366" customWidth="1"/>
    <col min="11034" max="11034" width="6.5" style="366" customWidth="1"/>
    <col min="11035" max="11035" width="6" style="366" customWidth="1"/>
    <col min="11036" max="11036" width="5.75" style="366" customWidth="1"/>
    <col min="11037" max="11037" width="5.5" style="366" customWidth="1"/>
    <col min="11038" max="11038" width="5" style="366" customWidth="1"/>
    <col min="11039" max="11041" width="5.625" style="366" customWidth="1"/>
    <col min="11042" max="11042" width="5" style="366" customWidth="1"/>
    <col min="11043" max="11043" width="6.25" style="366" customWidth="1"/>
    <col min="11044" max="11050" width="5.625" style="366" customWidth="1"/>
    <col min="11051" max="11264" width="8.75" style="366"/>
    <col min="11265" max="11265" width="9.25" style="366" customWidth="1"/>
    <col min="11266" max="11266" width="8.25" style="366" bestFit="1" customWidth="1"/>
    <col min="11267" max="11267" width="7.75" style="366" bestFit="1" customWidth="1"/>
    <col min="11268" max="11269" width="8.125" style="366" customWidth="1"/>
    <col min="11270" max="11270" width="5.75" style="366" bestFit="1" customWidth="1"/>
    <col min="11271" max="11271" width="4.875" style="366" customWidth="1"/>
    <col min="11272" max="11272" width="6.25" style="366" customWidth="1"/>
    <col min="11273" max="11273" width="6.125" style="366" customWidth="1"/>
    <col min="11274" max="11274" width="4.25" style="366" customWidth="1"/>
    <col min="11275" max="11275" width="8.75" style="366" customWidth="1"/>
    <col min="11276" max="11276" width="6.25" style="366" customWidth="1"/>
    <col min="11277" max="11277" width="5.625" style="366" customWidth="1"/>
    <col min="11278" max="11278" width="5.25" style="366" customWidth="1"/>
    <col min="11279" max="11279" width="5.75" style="366" customWidth="1"/>
    <col min="11280" max="11280" width="8.875" style="366" customWidth="1"/>
    <col min="11281" max="11281" width="6.125" style="366" customWidth="1"/>
    <col min="11282" max="11282" width="5" style="366" customWidth="1"/>
    <col min="11283" max="11283" width="6.125" style="366" customWidth="1"/>
    <col min="11284" max="11284" width="4.875" style="366" customWidth="1"/>
    <col min="11285" max="11285" width="5.75" style="366" customWidth="1"/>
    <col min="11286" max="11287" width="5" style="366" customWidth="1"/>
    <col min="11288" max="11288" width="5.625" style="366" customWidth="1"/>
    <col min="11289" max="11289" width="5.25" style="366" customWidth="1"/>
    <col min="11290" max="11290" width="6.5" style="366" customWidth="1"/>
    <col min="11291" max="11291" width="6" style="366" customWidth="1"/>
    <col min="11292" max="11292" width="5.75" style="366" customWidth="1"/>
    <col min="11293" max="11293" width="5.5" style="366" customWidth="1"/>
    <col min="11294" max="11294" width="5" style="366" customWidth="1"/>
    <col min="11295" max="11297" width="5.625" style="366" customWidth="1"/>
    <col min="11298" max="11298" width="5" style="366" customWidth="1"/>
    <col min="11299" max="11299" width="6.25" style="366" customWidth="1"/>
    <col min="11300" max="11306" width="5.625" style="366" customWidth="1"/>
    <col min="11307" max="11520" width="8.75" style="366"/>
    <col min="11521" max="11521" width="9.25" style="366" customWidth="1"/>
    <col min="11522" max="11522" width="8.25" style="366" bestFit="1" customWidth="1"/>
    <col min="11523" max="11523" width="7.75" style="366" bestFit="1" customWidth="1"/>
    <col min="11524" max="11525" width="8.125" style="366" customWidth="1"/>
    <col min="11526" max="11526" width="5.75" style="366" bestFit="1" customWidth="1"/>
    <col min="11527" max="11527" width="4.875" style="366" customWidth="1"/>
    <col min="11528" max="11528" width="6.25" style="366" customWidth="1"/>
    <col min="11529" max="11529" width="6.125" style="366" customWidth="1"/>
    <col min="11530" max="11530" width="4.25" style="366" customWidth="1"/>
    <col min="11531" max="11531" width="8.75" style="366" customWidth="1"/>
    <col min="11532" max="11532" width="6.25" style="366" customWidth="1"/>
    <col min="11533" max="11533" width="5.625" style="366" customWidth="1"/>
    <col min="11534" max="11534" width="5.25" style="366" customWidth="1"/>
    <col min="11535" max="11535" width="5.75" style="366" customWidth="1"/>
    <col min="11536" max="11536" width="8.875" style="366" customWidth="1"/>
    <col min="11537" max="11537" width="6.125" style="366" customWidth="1"/>
    <col min="11538" max="11538" width="5" style="366" customWidth="1"/>
    <col min="11539" max="11539" width="6.125" style="366" customWidth="1"/>
    <col min="11540" max="11540" width="4.875" style="366" customWidth="1"/>
    <col min="11541" max="11541" width="5.75" style="366" customWidth="1"/>
    <col min="11542" max="11543" width="5" style="366" customWidth="1"/>
    <col min="11544" max="11544" width="5.625" style="366" customWidth="1"/>
    <col min="11545" max="11545" width="5.25" style="366" customWidth="1"/>
    <col min="11546" max="11546" width="6.5" style="366" customWidth="1"/>
    <col min="11547" max="11547" width="6" style="366" customWidth="1"/>
    <col min="11548" max="11548" width="5.75" style="366" customWidth="1"/>
    <col min="11549" max="11549" width="5.5" style="366" customWidth="1"/>
    <col min="11550" max="11550" width="5" style="366" customWidth="1"/>
    <col min="11551" max="11553" width="5.625" style="366" customWidth="1"/>
    <col min="11554" max="11554" width="5" style="366" customWidth="1"/>
    <col min="11555" max="11555" width="6.25" style="366" customWidth="1"/>
    <col min="11556" max="11562" width="5.625" style="366" customWidth="1"/>
    <col min="11563" max="11776" width="8.75" style="366"/>
    <col min="11777" max="11777" width="9.25" style="366" customWidth="1"/>
    <col min="11778" max="11778" width="8.25" style="366" bestFit="1" customWidth="1"/>
    <col min="11779" max="11779" width="7.75" style="366" bestFit="1" customWidth="1"/>
    <col min="11780" max="11781" width="8.125" style="366" customWidth="1"/>
    <col min="11782" max="11782" width="5.75" style="366" bestFit="1" customWidth="1"/>
    <col min="11783" max="11783" width="4.875" style="366" customWidth="1"/>
    <col min="11784" max="11784" width="6.25" style="366" customWidth="1"/>
    <col min="11785" max="11785" width="6.125" style="366" customWidth="1"/>
    <col min="11786" max="11786" width="4.25" style="366" customWidth="1"/>
    <col min="11787" max="11787" width="8.75" style="366" customWidth="1"/>
    <col min="11788" max="11788" width="6.25" style="366" customWidth="1"/>
    <col min="11789" max="11789" width="5.625" style="366" customWidth="1"/>
    <col min="11790" max="11790" width="5.25" style="366" customWidth="1"/>
    <col min="11791" max="11791" width="5.75" style="366" customWidth="1"/>
    <col min="11792" max="11792" width="8.875" style="366" customWidth="1"/>
    <col min="11793" max="11793" width="6.125" style="366" customWidth="1"/>
    <col min="11794" max="11794" width="5" style="366" customWidth="1"/>
    <col min="11795" max="11795" width="6.125" style="366" customWidth="1"/>
    <col min="11796" max="11796" width="4.875" style="366" customWidth="1"/>
    <col min="11797" max="11797" width="5.75" style="366" customWidth="1"/>
    <col min="11798" max="11799" width="5" style="366" customWidth="1"/>
    <col min="11800" max="11800" width="5.625" style="366" customWidth="1"/>
    <col min="11801" max="11801" width="5.25" style="366" customWidth="1"/>
    <col min="11802" max="11802" width="6.5" style="366" customWidth="1"/>
    <col min="11803" max="11803" width="6" style="366" customWidth="1"/>
    <col min="11804" max="11804" width="5.75" style="366" customWidth="1"/>
    <col min="11805" max="11805" width="5.5" style="366" customWidth="1"/>
    <col min="11806" max="11806" width="5" style="366" customWidth="1"/>
    <col min="11807" max="11809" width="5.625" style="366" customWidth="1"/>
    <col min="11810" max="11810" width="5" style="366" customWidth="1"/>
    <col min="11811" max="11811" width="6.25" style="366" customWidth="1"/>
    <col min="11812" max="11818" width="5.625" style="366" customWidth="1"/>
    <col min="11819" max="12032" width="8.75" style="366"/>
    <col min="12033" max="12033" width="9.25" style="366" customWidth="1"/>
    <col min="12034" max="12034" width="8.25" style="366" bestFit="1" customWidth="1"/>
    <col min="12035" max="12035" width="7.75" style="366" bestFit="1" customWidth="1"/>
    <col min="12036" max="12037" width="8.125" style="366" customWidth="1"/>
    <col min="12038" max="12038" width="5.75" style="366" bestFit="1" customWidth="1"/>
    <col min="12039" max="12039" width="4.875" style="366" customWidth="1"/>
    <col min="12040" max="12040" width="6.25" style="366" customWidth="1"/>
    <col min="12041" max="12041" width="6.125" style="366" customWidth="1"/>
    <col min="12042" max="12042" width="4.25" style="366" customWidth="1"/>
    <col min="12043" max="12043" width="8.75" style="366" customWidth="1"/>
    <col min="12044" max="12044" width="6.25" style="366" customWidth="1"/>
    <col min="12045" max="12045" width="5.625" style="366" customWidth="1"/>
    <col min="12046" max="12046" width="5.25" style="366" customWidth="1"/>
    <col min="12047" max="12047" width="5.75" style="366" customWidth="1"/>
    <col min="12048" max="12048" width="8.875" style="366" customWidth="1"/>
    <col min="12049" max="12049" width="6.125" style="366" customWidth="1"/>
    <col min="12050" max="12050" width="5" style="366" customWidth="1"/>
    <col min="12051" max="12051" width="6.125" style="366" customWidth="1"/>
    <col min="12052" max="12052" width="4.875" style="366" customWidth="1"/>
    <col min="12053" max="12053" width="5.75" style="366" customWidth="1"/>
    <col min="12054" max="12055" width="5" style="366" customWidth="1"/>
    <col min="12056" max="12056" width="5.625" style="366" customWidth="1"/>
    <col min="12057" max="12057" width="5.25" style="366" customWidth="1"/>
    <col min="12058" max="12058" width="6.5" style="366" customWidth="1"/>
    <col min="12059" max="12059" width="6" style="366" customWidth="1"/>
    <col min="12060" max="12060" width="5.75" style="366" customWidth="1"/>
    <col min="12061" max="12061" width="5.5" style="366" customWidth="1"/>
    <col min="12062" max="12062" width="5" style="366" customWidth="1"/>
    <col min="12063" max="12065" width="5.625" style="366" customWidth="1"/>
    <col min="12066" max="12066" width="5" style="366" customWidth="1"/>
    <col min="12067" max="12067" width="6.25" style="366" customWidth="1"/>
    <col min="12068" max="12074" width="5.625" style="366" customWidth="1"/>
    <col min="12075" max="12288" width="8.75" style="366"/>
    <col min="12289" max="12289" width="9.25" style="366" customWidth="1"/>
    <col min="12290" max="12290" width="8.25" style="366" bestFit="1" customWidth="1"/>
    <col min="12291" max="12291" width="7.75" style="366" bestFit="1" customWidth="1"/>
    <col min="12292" max="12293" width="8.125" style="366" customWidth="1"/>
    <col min="12294" max="12294" width="5.75" style="366" bestFit="1" customWidth="1"/>
    <col min="12295" max="12295" width="4.875" style="366" customWidth="1"/>
    <col min="12296" max="12296" width="6.25" style="366" customWidth="1"/>
    <col min="12297" max="12297" width="6.125" style="366" customWidth="1"/>
    <col min="12298" max="12298" width="4.25" style="366" customWidth="1"/>
    <col min="12299" max="12299" width="8.75" style="366" customWidth="1"/>
    <col min="12300" max="12300" width="6.25" style="366" customWidth="1"/>
    <col min="12301" max="12301" width="5.625" style="366" customWidth="1"/>
    <col min="12302" max="12302" width="5.25" style="366" customWidth="1"/>
    <col min="12303" max="12303" width="5.75" style="366" customWidth="1"/>
    <col min="12304" max="12304" width="8.875" style="366" customWidth="1"/>
    <col min="12305" max="12305" width="6.125" style="366" customWidth="1"/>
    <col min="12306" max="12306" width="5" style="366" customWidth="1"/>
    <col min="12307" max="12307" width="6.125" style="366" customWidth="1"/>
    <col min="12308" max="12308" width="4.875" style="366" customWidth="1"/>
    <col min="12309" max="12309" width="5.75" style="366" customWidth="1"/>
    <col min="12310" max="12311" width="5" style="366" customWidth="1"/>
    <col min="12312" max="12312" width="5.625" style="366" customWidth="1"/>
    <col min="12313" max="12313" width="5.25" style="366" customWidth="1"/>
    <col min="12314" max="12314" width="6.5" style="366" customWidth="1"/>
    <col min="12315" max="12315" width="6" style="366" customWidth="1"/>
    <col min="12316" max="12316" width="5.75" style="366" customWidth="1"/>
    <col min="12317" max="12317" width="5.5" style="366" customWidth="1"/>
    <col min="12318" max="12318" width="5" style="366" customWidth="1"/>
    <col min="12319" max="12321" width="5.625" style="366" customWidth="1"/>
    <col min="12322" max="12322" width="5" style="366" customWidth="1"/>
    <col min="12323" max="12323" width="6.25" style="366" customWidth="1"/>
    <col min="12324" max="12330" width="5.625" style="366" customWidth="1"/>
    <col min="12331" max="12544" width="8.75" style="366"/>
    <col min="12545" max="12545" width="9.25" style="366" customWidth="1"/>
    <col min="12546" max="12546" width="8.25" style="366" bestFit="1" customWidth="1"/>
    <col min="12547" max="12547" width="7.75" style="366" bestFit="1" customWidth="1"/>
    <col min="12548" max="12549" width="8.125" style="366" customWidth="1"/>
    <col min="12550" max="12550" width="5.75" style="366" bestFit="1" customWidth="1"/>
    <col min="12551" max="12551" width="4.875" style="366" customWidth="1"/>
    <col min="12552" max="12552" width="6.25" style="366" customWidth="1"/>
    <col min="12553" max="12553" width="6.125" style="366" customWidth="1"/>
    <col min="12554" max="12554" width="4.25" style="366" customWidth="1"/>
    <col min="12555" max="12555" width="8.75" style="366" customWidth="1"/>
    <col min="12556" max="12556" width="6.25" style="366" customWidth="1"/>
    <col min="12557" max="12557" width="5.625" style="366" customWidth="1"/>
    <col min="12558" max="12558" width="5.25" style="366" customWidth="1"/>
    <col min="12559" max="12559" width="5.75" style="366" customWidth="1"/>
    <col min="12560" max="12560" width="8.875" style="366" customWidth="1"/>
    <col min="12561" max="12561" width="6.125" style="366" customWidth="1"/>
    <col min="12562" max="12562" width="5" style="366" customWidth="1"/>
    <col min="12563" max="12563" width="6.125" style="366" customWidth="1"/>
    <col min="12564" max="12564" width="4.875" style="366" customWidth="1"/>
    <col min="12565" max="12565" width="5.75" style="366" customWidth="1"/>
    <col min="12566" max="12567" width="5" style="366" customWidth="1"/>
    <col min="12568" max="12568" width="5.625" style="366" customWidth="1"/>
    <col min="12569" max="12569" width="5.25" style="366" customWidth="1"/>
    <col min="12570" max="12570" width="6.5" style="366" customWidth="1"/>
    <col min="12571" max="12571" width="6" style="366" customWidth="1"/>
    <col min="12572" max="12572" width="5.75" style="366" customWidth="1"/>
    <col min="12573" max="12573" width="5.5" style="366" customWidth="1"/>
    <col min="12574" max="12574" width="5" style="366" customWidth="1"/>
    <col min="12575" max="12577" width="5.625" style="366" customWidth="1"/>
    <col min="12578" max="12578" width="5" style="366" customWidth="1"/>
    <col min="12579" max="12579" width="6.25" style="366" customWidth="1"/>
    <col min="12580" max="12586" width="5.625" style="366" customWidth="1"/>
    <col min="12587" max="12800" width="8.75" style="366"/>
    <col min="12801" max="12801" width="9.25" style="366" customWidth="1"/>
    <col min="12802" max="12802" width="8.25" style="366" bestFit="1" customWidth="1"/>
    <col min="12803" max="12803" width="7.75" style="366" bestFit="1" customWidth="1"/>
    <col min="12804" max="12805" width="8.125" style="366" customWidth="1"/>
    <col min="12806" max="12806" width="5.75" style="366" bestFit="1" customWidth="1"/>
    <col min="12807" max="12807" width="4.875" style="366" customWidth="1"/>
    <col min="12808" max="12808" width="6.25" style="366" customWidth="1"/>
    <col min="12809" max="12809" width="6.125" style="366" customWidth="1"/>
    <col min="12810" max="12810" width="4.25" style="366" customWidth="1"/>
    <col min="12811" max="12811" width="8.75" style="366" customWidth="1"/>
    <col min="12812" max="12812" width="6.25" style="366" customWidth="1"/>
    <col min="12813" max="12813" width="5.625" style="366" customWidth="1"/>
    <col min="12814" max="12814" width="5.25" style="366" customWidth="1"/>
    <col min="12815" max="12815" width="5.75" style="366" customWidth="1"/>
    <col min="12816" max="12816" width="8.875" style="366" customWidth="1"/>
    <col min="12817" max="12817" width="6.125" style="366" customWidth="1"/>
    <col min="12818" max="12818" width="5" style="366" customWidth="1"/>
    <col min="12819" max="12819" width="6.125" style="366" customWidth="1"/>
    <col min="12820" max="12820" width="4.875" style="366" customWidth="1"/>
    <col min="12821" max="12821" width="5.75" style="366" customWidth="1"/>
    <col min="12822" max="12823" width="5" style="366" customWidth="1"/>
    <col min="12824" max="12824" width="5.625" style="366" customWidth="1"/>
    <col min="12825" max="12825" width="5.25" style="366" customWidth="1"/>
    <col min="12826" max="12826" width="6.5" style="366" customWidth="1"/>
    <col min="12827" max="12827" width="6" style="366" customWidth="1"/>
    <col min="12828" max="12828" width="5.75" style="366" customWidth="1"/>
    <col min="12829" max="12829" width="5.5" style="366" customWidth="1"/>
    <col min="12830" max="12830" width="5" style="366" customWidth="1"/>
    <col min="12831" max="12833" width="5.625" style="366" customWidth="1"/>
    <col min="12834" max="12834" width="5" style="366" customWidth="1"/>
    <col min="12835" max="12835" width="6.25" style="366" customWidth="1"/>
    <col min="12836" max="12842" width="5.625" style="366" customWidth="1"/>
    <col min="12843" max="13056" width="8.75" style="366"/>
    <col min="13057" max="13057" width="9.25" style="366" customWidth="1"/>
    <col min="13058" max="13058" width="8.25" style="366" bestFit="1" customWidth="1"/>
    <col min="13059" max="13059" width="7.75" style="366" bestFit="1" customWidth="1"/>
    <col min="13060" max="13061" width="8.125" style="366" customWidth="1"/>
    <col min="13062" max="13062" width="5.75" style="366" bestFit="1" customWidth="1"/>
    <col min="13063" max="13063" width="4.875" style="366" customWidth="1"/>
    <col min="13064" max="13064" width="6.25" style="366" customWidth="1"/>
    <col min="13065" max="13065" width="6.125" style="366" customWidth="1"/>
    <col min="13066" max="13066" width="4.25" style="366" customWidth="1"/>
    <col min="13067" max="13067" width="8.75" style="366" customWidth="1"/>
    <col min="13068" max="13068" width="6.25" style="366" customWidth="1"/>
    <col min="13069" max="13069" width="5.625" style="366" customWidth="1"/>
    <col min="13070" max="13070" width="5.25" style="366" customWidth="1"/>
    <col min="13071" max="13071" width="5.75" style="366" customWidth="1"/>
    <col min="13072" max="13072" width="8.875" style="366" customWidth="1"/>
    <col min="13073" max="13073" width="6.125" style="366" customWidth="1"/>
    <col min="13074" max="13074" width="5" style="366" customWidth="1"/>
    <col min="13075" max="13075" width="6.125" style="366" customWidth="1"/>
    <col min="13076" max="13076" width="4.875" style="366" customWidth="1"/>
    <col min="13077" max="13077" width="5.75" style="366" customWidth="1"/>
    <col min="13078" max="13079" width="5" style="366" customWidth="1"/>
    <col min="13080" max="13080" width="5.625" style="366" customWidth="1"/>
    <col min="13081" max="13081" width="5.25" style="366" customWidth="1"/>
    <col min="13082" max="13082" width="6.5" style="366" customWidth="1"/>
    <col min="13083" max="13083" width="6" style="366" customWidth="1"/>
    <col min="13084" max="13084" width="5.75" style="366" customWidth="1"/>
    <col min="13085" max="13085" width="5.5" style="366" customWidth="1"/>
    <col min="13086" max="13086" width="5" style="366" customWidth="1"/>
    <col min="13087" max="13089" width="5.625" style="366" customWidth="1"/>
    <col min="13090" max="13090" width="5" style="366" customWidth="1"/>
    <col min="13091" max="13091" width="6.25" style="366" customWidth="1"/>
    <col min="13092" max="13098" width="5.625" style="366" customWidth="1"/>
    <col min="13099" max="13312" width="8.75" style="366"/>
    <col min="13313" max="13313" width="9.25" style="366" customWidth="1"/>
    <col min="13314" max="13314" width="8.25" style="366" bestFit="1" customWidth="1"/>
    <col min="13315" max="13315" width="7.75" style="366" bestFit="1" customWidth="1"/>
    <col min="13316" max="13317" width="8.125" style="366" customWidth="1"/>
    <col min="13318" max="13318" width="5.75" style="366" bestFit="1" customWidth="1"/>
    <col min="13319" max="13319" width="4.875" style="366" customWidth="1"/>
    <col min="13320" max="13320" width="6.25" style="366" customWidth="1"/>
    <col min="13321" max="13321" width="6.125" style="366" customWidth="1"/>
    <col min="13322" max="13322" width="4.25" style="366" customWidth="1"/>
    <col min="13323" max="13323" width="8.75" style="366" customWidth="1"/>
    <col min="13324" max="13324" width="6.25" style="366" customWidth="1"/>
    <col min="13325" max="13325" width="5.625" style="366" customWidth="1"/>
    <col min="13326" max="13326" width="5.25" style="366" customWidth="1"/>
    <col min="13327" max="13327" width="5.75" style="366" customWidth="1"/>
    <col min="13328" max="13328" width="8.875" style="366" customWidth="1"/>
    <col min="13329" max="13329" width="6.125" style="366" customWidth="1"/>
    <col min="13330" max="13330" width="5" style="366" customWidth="1"/>
    <col min="13331" max="13331" width="6.125" style="366" customWidth="1"/>
    <col min="13332" max="13332" width="4.875" style="366" customWidth="1"/>
    <col min="13333" max="13333" width="5.75" style="366" customWidth="1"/>
    <col min="13334" max="13335" width="5" style="366" customWidth="1"/>
    <col min="13336" max="13336" width="5.625" style="366" customWidth="1"/>
    <col min="13337" max="13337" width="5.25" style="366" customWidth="1"/>
    <col min="13338" max="13338" width="6.5" style="366" customWidth="1"/>
    <col min="13339" max="13339" width="6" style="366" customWidth="1"/>
    <col min="13340" max="13340" width="5.75" style="366" customWidth="1"/>
    <col min="13341" max="13341" width="5.5" style="366" customWidth="1"/>
    <col min="13342" max="13342" width="5" style="366" customWidth="1"/>
    <col min="13343" max="13345" width="5.625" style="366" customWidth="1"/>
    <col min="13346" max="13346" width="5" style="366" customWidth="1"/>
    <col min="13347" max="13347" width="6.25" style="366" customWidth="1"/>
    <col min="13348" max="13354" width="5.625" style="366" customWidth="1"/>
    <col min="13355" max="13568" width="8.75" style="366"/>
    <col min="13569" max="13569" width="9.25" style="366" customWidth="1"/>
    <col min="13570" max="13570" width="8.25" style="366" bestFit="1" customWidth="1"/>
    <col min="13571" max="13571" width="7.75" style="366" bestFit="1" customWidth="1"/>
    <col min="13572" max="13573" width="8.125" style="366" customWidth="1"/>
    <col min="13574" max="13574" width="5.75" style="366" bestFit="1" customWidth="1"/>
    <col min="13575" max="13575" width="4.875" style="366" customWidth="1"/>
    <col min="13576" max="13576" width="6.25" style="366" customWidth="1"/>
    <col min="13577" max="13577" width="6.125" style="366" customWidth="1"/>
    <col min="13578" max="13578" width="4.25" style="366" customWidth="1"/>
    <col min="13579" max="13579" width="8.75" style="366" customWidth="1"/>
    <col min="13580" max="13580" width="6.25" style="366" customWidth="1"/>
    <col min="13581" max="13581" width="5.625" style="366" customWidth="1"/>
    <col min="13582" max="13582" width="5.25" style="366" customWidth="1"/>
    <col min="13583" max="13583" width="5.75" style="366" customWidth="1"/>
    <col min="13584" max="13584" width="8.875" style="366" customWidth="1"/>
    <col min="13585" max="13585" width="6.125" style="366" customWidth="1"/>
    <col min="13586" max="13586" width="5" style="366" customWidth="1"/>
    <col min="13587" max="13587" width="6.125" style="366" customWidth="1"/>
    <col min="13588" max="13588" width="4.875" style="366" customWidth="1"/>
    <col min="13589" max="13589" width="5.75" style="366" customWidth="1"/>
    <col min="13590" max="13591" width="5" style="366" customWidth="1"/>
    <col min="13592" max="13592" width="5.625" style="366" customWidth="1"/>
    <col min="13593" max="13593" width="5.25" style="366" customWidth="1"/>
    <col min="13594" max="13594" width="6.5" style="366" customWidth="1"/>
    <col min="13595" max="13595" width="6" style="366" customWidth="1"/>
    <col min="13596" max="13596" width="5.75" style="366" customWidth="1"/>
    <col min="13597" max="13597" width="5.5" style="366" customWidth="1"/>
    <col min="13598" max="13598" width="5" style="366" customWidth="1"/>
    <col min="13599" max="13601" width="5.625" style="366" customWidth="1"/>
    <col min="13602" max="13602" width="5" style="366" customWidth="1"/>
    <col min="13603" max="13603" width="6.25" style="366" customWidth="1"/>
    <col min="13604" max="13610" width="5.625" style="366" customWidth="1"/>
    <col min="13611" max="13824" width="8.75" style="366"/>
    <col min="13825" max="13825" width="9.25" style="366" customWidth="1"/>
    <col min="13826" max="13826" width="8.25" style="366" bestFit="1" customWidth="1"/>
    <col min="13827" max="13827" width="7.75" style="366" bestFit="1" customWidth="1"/>
    <col min="13828" max="13829" width="8.125" style="366" customWidth="1"/>
    <col min="13830" max="13830" width="5.75" style="366" bestFit="1" customWidth="1"/>
    <col min="13831" max="13831" width="4.875" style="366" customWidth="1"/>
    <col min="13832" max="13832" width="6.25" style="366" customWidth="1"/>
    <col min="13833" max="13833" width="6.125" style="366" customWidth="1"/>
    <col min="13834" max="13834" width="4.25" style="366" customWidth="1"/>
    <col min="13835" max="13835" width="8.75" style="366" customWidth="1"/>
    <col min="13836" max="13836" width="6.25" style="366" customWidth="1"/>
    <col min="13837" max="13837" width="5.625" style="366" customWidth="1"/>
    <col min="13838" max="13838" width="5.25" style="366" customWidth="1"/>
    <col min="13839" max="13839" width="5.75" style="366" customWidth="1"/>
    <col min="13840" max="13840" width="8.875" style="366" customWidth="1"/>
    <col min="13841" max="13841" width="6.125" style="366" customWidth="1"/>
    <col min="13842" max="13842" width="5" style="366" customWidth="1"/>
    <col min="13843" max="13843" width="6.125" style="366" customWidth="1"/>
    <col min="13844" max="13844" width="4.875" style="366" customWidth="1"/>
    <col min="13845" max="13845" width="5.75" style="366" customWidth="1"/>
    <col min="13846" max="13847" width="5" style="366" customWidth="1"/>
    <col min="13848" max="13848" width="5.625" style="366" customWidth="1"/>
    <col min="13849" max="13849" width="5.25" style="366" customWidth="1"/>
    <col min="13850" max="13850" width="6.5" style="366" customWidth="1"/>
    <col min="13851" max="13851" width="6" style="366" customWidth="1"/>
    <col min="13852" max="13852" width="5.75" style="366" customWidth="1"/>
    <col min="13853" max="13853" width="5.5" style="366" customWidth="1"/>
    <col min="13854" max="13854" width="5" style="366" customWidth="1"/>
    <col min="13855" max="13857" width="5.625" style="366" customWidth="1"/>
    <col min="13858" max="13858" width="5" style="366" customWidth="1"/>
    <col min="13859" max="13859" width="6.25" style="366" customWidth="1"/>
    <col min="13860" max="13866" width="5.625" style="366" customWidth="1"/>
    <col min="13867" max="14080" width="8.75" style="366"/>
    <col min="14081" max="14081" width="9.25" style="366" customWidth="1"/>
    <col min="14082" max="14082" width="8.25" style="366" bestFit="1" customWidth="1"/>
    <col min="14083" max="14083" width="7.75" style="366" bestFit="1" customWidth="1"/>
    <col min="14084" max="14085" width="8.125" style="366" customWidth="1"/>
    <col min="14086" max="14086" width="5.75" style="366" bestFit="1" customWidth="1"/>
    <col min="14087" max="14087" width="4.875" style="366" customWidth="1"/>
    <col min="14088" max="14088" width="6.25" style="366" customWidth="1"/>
    <col min="14089" max="14089" width="6.125" style="366" customWidth="1"/>
    <col min="14090" max="14090" width="4.25" style="366" customWidth="1"/>
    <col min="14091" max="14091" width="8.75" style="366" customWidth="1"/>
    <col min="14092" max="14092" width="6.25" style="366" customWidth="1"/>
    <col min="14093" max="14093" width="5.625" style="366" customWidth="1"/>
    <col min="14094" max="14094" width="5.25" style="366" customWidth="1"/>
    <col min="14095" max="14095" width="5.75" style="366" customWidth="1"/>
    <col min="14096" max="14096" width="8.875" style="366" customWidth="1"/>
    <col min="14097" max="14097" width="6.125" style="366" customWidth="1"/>
    <col min="14098" max="14098" width="5" style="366" customWidth="1"/>
    <col min="14099" max="14099" width="6.125" style="366" customWidth="1"/>
    <col min="14100" max="14100" width="4.875" style="366" customWidth="1"/>
    <col min="14101" max="14101" width="5.75" style="366" customWidth="1"/>
    <col min="14102" max="14103" width="5" style="366" customWidth="1"/>
    <col min="14104" max="14104" width="5.625" style="366" customWidth="1"/>
    <col min="14105" max="14105" width="5.25" style="366" customWidth="1"/>
    <col min="14106" max="14106" width="6.5" style="366" customWidth="1"/>
    <col min="14107" max="14107" width="6" style="366" customWidth="1"/>
    <col min="14108" max="14108" width="5.75" style="366" customWidth="1"/>
    <col min="14109" max="14109" width="5.5" style="366" customWidth="1"/>
    <col min="14110" max="14110" width="5" style="366" customWidth="1"/>
    <col min="14111" max="14113" width="5.625" style="366" customWidth="1"/>
    <col min="14114" max="14114" width="5" style="366" customWidth="1"/>
    <col min="14115" max="14115" width="6.25" style="366" customWidth="1"/>
    <col min="14116" max="14122" width="5.625" style="366" customWidth="1"/>
    <col min="14123" max="14336" width="8.75" style="366"/>
    <col min="14337" max="14337" width="9.25" style="366" customWidth="1"/>
    <col min="14338" max="14338" width="8.25" style="366" bestFit="1" customWidth="1"/>
    <col min="14339" max="14339" width="7.75" style="366" bestFit="1" customWidth="1"/>
    <col min="14340" max="14341" width="8.125" style="366" customWidth="1"/>
    <col min="14342" max="14342" width="5.75" style="366" bestFit="1" customWidth="1"/>
    <col min="14343" max="14343" width="4.875" style="366" customWidth="1"/>
    <col min="14344" max="14344" width="6.25" style="366" customWidth="1"/>
    <col min="14345" max="14345" width="6.125" style="366" customWidth="1"/>
    <col min="14346" max="14346" width="4.25" style="366" customWidth="1"/>
    <col min="14347" max="14347" width="8.75" style="366" customWidth="1"/>
    <col min="14348" max="14348" width="6.25" style="366" customWidth="1"/>
    <col min="14349" max="14349" width="5.625" style="366" customWidth="1"/>
    <col min="14350" max="14350" width="5.25" style="366" customWidth="1"/>
    <col min="14351" max="14351" width="5.75" style="366" customWidth="1"/>
    <col min="14352" max="14352" width="8.875" style="366" customWidth="1"/>
    <col min="14353" max="14353" width="6.125" style="366" customWidth="1"/>
    <col min="14354" max="14354" width="5" style="366" customWidth="1"/>
    <col min="14355" max="14355" width="6.125" style="366" customWidth="1"/>
    <col min="14356" max="14356" width="4.875" style="366" customWidth="1"/>
    <col min="14357" max="14357" width="5.75" style="366" customWidth="1"/>
    <col min="14358" max="14359" width="5" style="366" customWidth="1"/>
    <col min="14360" max="14360" width="5.625" style="366" customWidth="1"/>
    <col min="14361" max="14361" width="5.25" style="366" customWidth="1"/>
    <col min="14362" max="14362" width="6.5" style="366" customWidth="1"/>
    <col min="14363" max="14363" width="6" style="366" customWidth="1"/>
    <col min="14364" max="14364" width="5.75" style="366" customWidth="1"/>
    <col min="14365" max="14365" width="5.5" style="366" customWidth="1"/>
    <col min="14366" max="14366" width="5" style="366" customWidth="1"/>
    <col min="14367" max="14369" width="5.625" style="366" customWidth="1"/>
    <col min="14370" max="14370" width="5" style="366" customWidth="1"/>
    <col min="14371" max="14371" width="6.25" style="366" customWidth="1"/>
    <col min="14372" max="14378" width="5.625" style="366" customWidth="1"/>
    <col min="14379" max="14592" width="8.75" style="366"/>
    <col min="14593" max="14593" width="9.25" style="366" customWidth="1"/>
    <col min="14594" max="14594" width="8.25" style="366" bestFit="1" customWidth="1"/>
    <col min="14595" max="14595" width="7.75" style="366" bestFit="1" customWidth="1"/>
    <col min="14596" max="14597" width="8.125" style="366" customWidth="1"/>
    <col min="14598" max="14598" width="5.75" style="366" bestFit="1" customWidth="1"/>
    <col min="14599" max="14599" width="4.875" style="366" customWidth="1"/>
    <col min="14600" max="14600" width="6.25" style="366" customWidth="1"/>
    <col min="14601" max="14601" width="6.125" style="366" customWidth="1"/>
    <col min="14602" max="14602" width="4.25" style="366" customWidth="1"/>
    <col min="14603" max="14603" width="8.75" style="366" customWidth="1"/>
    <col min="14604" max="14604" width="6.25" style="366" customWidth="1"/>
    <col min="14605" max="14605" width="5.625" style="366" customWidth="1"/>
    <col min="14606" max="14606" width="5.25" style="366" customWidth="1"/>
    <col min="14607" max="14607" width="5.75" style="366" customWidth="1"/>
    <col min="14608" max="14608" width="8.875" style="366" customWidth="1"/>
    <col min="14609" max="14609" width="6.125" style="366" customWidth="1"/>
    <col min="14610" max="14610" width="5" style="366" customWidth="1"/>
    <col min="14611" max="14611" width="6.125" style="366" customWidth="1"/>
    <col min="14612" max="14612" width="4.875" style="366" customWidth="1"/>
    <col min="14613" max="14613" width="5.75" style="366" customWidth="1"/>
    <col min="14614" max="14615" width="5" style="366" customWidth="1"/>
    <col min="14616" max="14616" width="5.625" style="366" customWidth="1"/>
    <col min="14617" max="14617" width="5.25" style="366" customWidth="1"/>
    <col min="14618" max="14618" width="6.5" style="366" customWidth="1"/>
    <col min="14619" max="14619" width="6" style="366" customWidth="1"/>
    <col min="14620" max="14620" width="5.75" style="366" customWidth="1"/>
    <col min="14621" max="14621" width="5.5" style="366" customWidth="1"/>
    <col min="14622" max="14622" width="5" style="366" customWidth="1"/>
    <col min="14623" max="14625" width="5.625" style="366" customWidth="1"/>
    <col min="14626" max="14626" width="5" style="366" customWidth="1"/>
    <col min="14627" max="14627" width="6.25" style="366" customWidth="1"/>
    <col min="14628" max="14634" width="5.625" style="366" customWidth="1"/>
    <col min="14635" max="14848" width="8.75" style="366"/>
    <col min="14849" max="14849" width="9.25" style="366" customWidth="1"/>
    <col min="14850" max="14850" width="8.25" style="366" bestFit="1" customWidth="1"/>
    <col min="14851" max="14851" width="7.75" style="366" bestFit="1" customWidth="1"/>
    <col min="14852" max="14853" width="8.125" style="366" customWidth="1"/>
    <col min="14854" max="14854" width="5.75" style="366" bestFit="1" customWidth="1"/>
    <col min="14855" max="14855" width="4.875" style="366" customWidth="1"/>
    <col min="14856" max="14856" width="6.25" style="366" customWidth="1"/>
    <col min="14857" max="14857" width="6.125" style="366" customWidth="1"/>
    <col min="14858" max="14858" width="4.25" style="366" customWidth="1"/>
    <col min="14859" max="14859" width="8.75" style="366" customWidth="1"/>
    <col min="14860" max="14860" width="6.25" style="366" customWidth="1"/>
    <col min="14861" max="14861" width="5.625" style="366" customWidth="1"/>
    <col min="14862" max="14862" width="5.25" style="366" customWidth="1"/>
    <col min="14863" max="14863" width="5.75" style="366" customWidth="1"/>
    <col min="14864" max="14864" width="8.875" style="366" customWidth="1"/>
    <col min="14865" max="14865" width="6.125" style="366" customWidth="1"/>
    <col min="14866" max="14866" width="5" style="366" customWidth="1"/>
    <col min="14867" max="14867" width="6.125" style="366" customWidth="1"/>
    <col min="14868" max="14868" width="4.875" style="366" customWidth="1"/>
    <col min="14869" max="14869" width="5.75" style="366" customWidth="1"/>
    <col min="14870" max="14871" width="5" style="366" customWidth="1"/>
    <col min="14872" max="14872" width="5.625" style="366" customWidth="1"/>
    <col min="14873" max="14873" width="5.25" style="366" customWidth="1"/>
    <col min="14874" max="14874" width="6.5" style="366" customWidth="1"/>
    <col min="14875" max="14875" width="6" style="366" customWidth="1"/>
    <col min="14876" max="14876" width="5.75" style="366" customWidth="1"/>
    <col min="14877" max="14877" width="5.5" style="366" customWidth="1"/>
    <col min="14878" max="14878" width="5" style="366" customWidth="1"/>
    <col min="14879" max="14881" width="5.625" style="366" customWidth="1"/>
    <col min="14882" max="14882" width="5" style="366" customWidth="1"/>
    <col min="14883" max="14883" width="6.25" style="366" customWidth="1"/>
    <col min="14884" max="14890" width="5.625" style="366" customWidth="1"/>
    <col min="14891" max="15104" width="8.75" style="366"/>
    <col min="15105" max="15105" width="9.25" style="366" customWidth="1"/>
    <col min="15106" max="15106" width="8.25" style="366" bestFit="1" customWidth="1"/>
    <col min="15107" max="15107" width="7.75" style="366" bestFit="1" customWidth="1"/>
    <col min="15108" max="15109" width="8.125" style="366" customWidth="1"/>
    <col min="15110" max="15110" width="5.75" style="366" bestFit="1" customWidth="1"/>
    <col min="15111" max="15111" width="4.875" style="366" customWidth="1"/>
    <col min="15112" max="15112" width="6.25" style="366" customWidth="1"/>
    <col min="15113" max="15113" width="6.125" style="366" customWidth="1"/>
    <col min="15114" max="15114" width="4.25" style="366" customWidth="1"/>
    <col min="15115" max="15115" width="8.75" style="366" customWidth="1"/>
    <col min="15116" max="15116" width="6.25" style="366" customWidth="1"/>
    <col min="15117" max="15117" width="5.625" style="366" customWidth="1"/>
    <col min="15118" max="15118" width="5.25" style="366" customWidth="1"/>
    <col min="15119" max="15119" width="5.75" style="366" customWidth="1"/>
    <col min="15120" max="15120" width="8.875" style="366" customWidth="1"/>
    <col min="15121" max="15121" width="6.125" style="366" customWidth="1"/>
    <col min="15122" max="15122" width="5" style="366" customWidth="1"/>
    <col min="15123" max="15123" width="6.125" style="366" customWidth="1"/>
    <col min="15124" max="15124" width="4.875" style="366" customWidth="1"/>
    <col min="15125" max="15125" width="5.75" style="366" customWidth="1"/>
    <col min="15126" max="15127" width="5" style="366" customWidth="1"/>
    <col min="15128" max="15128" width="5.625" style="366" customWidth="1"/>
    <col min="15129" max="15129" width="5.25" style="366" customWidth="1"/>
    <col min="15130" max="15130" width="6.5" style="366" customWidth="1"/>
    <col min="15131" max="15131" width="6" style="366" customWidth="1"/>
    <col min="15132" max="15132" width="5.75" style="366" customWidth="1"/>
    <col min="15133" max="15133" width="5.5" style="366" customWidth="1"/>
    <col min="15134" max="15134" width="5" style="366" customWidth="1"/>
    <col min="15135" max="15137" width="5.625" style="366" customWidth="1"/>
    <col min="15138" max="15138" width="5" style="366" customWidth="1"/>
    <col min="15139" max="15139" width="6.25" style="366" customWidth="1"/>
    <col min="15140" max="15146" width="5.625" style="366" customWidth="1"/>
    <col min="15147" max="15360" width="8.75" style="366"/>
    <col min="15361" max="15361" width="9.25" style="366" customWidth="1"/>
    <col min="15362" max="15362" width="8.25" style="366" bestFit="1" customWidth="1"/>
    <col min="15363" max="15363" width="7.75" style="366" bestFit="1" customWidth="1"/>
    <col min="15364" max="15365" width="8.125" style="366" customWidth="1"/>
    <col min="15366" max="15366" width="5.75" style="366" bestFit="1" customWidth="1"/>
    <col min="15367" max="15367" width="4.875" style="366" customWidth="1"/>
    <col min="15368" max="15368" width="6.25" style="366" customWidth="1"/>
    <col min="15369" max="15369" width="6.125" style="366" customWidth="1"/>
    <col min="15370" max="15370" width="4.25" style="366" customWidth="1"/>
    <col min="15371" max="15371" width="8.75" style="366" customWidth="1"/>
    <col min="15372" max="15372" width="6.25" style="366" customWidth="1"/>
    <col min="15373" max="15373" width="5.625" style="366" customWidth="1"/>
    <col min="15374" max="15374" width="5.25" style="366" customWidth="1"/>
    <col min="15375" max="15375" width="5.75" style="366" customWidth="1"/>
    <col min="15376" max="15376" width="8.875" style="366" customWidth="1"/>
    <col min="15377" max="15377" width="6.125" style="366" customWidth="1"/>
    <col min="15378" max="15378" width="5" style="366" customWidth="1"/>
    <col min="15379" max="15379" width="6.125" style="366" customWidth="1"/>
    <col min="15380" max="15380" width="4.875" style="366" customWidth="1"/>
    <col min="15381" max="15381" width="5.75" style="366" customWidth="1"/>
    <col min="15382" max="15383" width="5" style="366" customWidth="1"/>
    <col min="15384" max="15384" width="5.625" style="366" customWidth="1"/>
    <col min="15385" max="15385" width="5.25" style="366" customWidth="1"/>
    <col min="15386" max="15386" width="6.5" style="366" customWidth="1"/>
    <col min="15387" max="15387" width="6" style="366" customWidth="1"/>
    <col min="15388" max="15388" width="5.75" style="366" customWidth="1"/>
    <col min="15389" max="15389" width="5.5" style="366" customWidth="1"/>
    <col min="15390" max="15390" width="5" style="366" customWidth="1"/>
    <col min="15391" max="15393" width="5.625" style="366" customWidth="1"/>
    <col min="15394" max="15394" width="5" style="366" customWidth="1"/>
    <col min="15395" max="15395" width="6.25" style="366" customWidth="1"/>
    <col min="15396" max="15402" width="5.625" style="366" customWidth="1"/>
    <col min="15403" max="15616" width="8.75" style="366"/>
    <col min="15617" max="15617" width="9.25" style="366" customWidth="1"/>
    <col min="15618" max="15618" width="8.25" style="366" bestFit="1" customWidth="1"/>
    <col min="15619" max="15619" width="7.75" style="366" bestFit="1" customWidth="1"/>
    <col min="15620" max="15621" width="8.125" style="366" customWidth="1"/>
    <col min="15622" max="15622" width="5.75" style="366" bestFit="1" customWidth="1"/>
    <col min="15623" max="15623" width="4.875" style="366" customWidth="1"/>
    <col min="15624" max="15624" width="6.25" style="366" customWidth="1"/>
    <col min="15625" max="15625" width="6.125" style="366" customWidth="1"/>
    <col min="15626" max="15626" width="4.25" style="366" customWidth="1"/>
    <col min="15627" max="15627" width="8.75" style="366" customWidth="1"/>
    <col min="15628" max="15628" width="6.25" style="366" customWidth="1"/>
    <col min="15629" max="15629" width="5.625" style="366" customWidth="1"/>
    <col min="15630" max="15630" width="5.25" style="366" customWidth="1"/>
    <col min="15631" max="15631" width="5.75" style="366" customWidth="1"/>
    <col min="15632" max="15632" width="8.875" style="366" customWidth="1"/>
    <col min="15633" max="15633" width="6.125" style="366" customWidth="1"/>
    <col min="15634" max="15634" width="5" style="366" customWidth="1"/>
    <col min="15635" max="15635" width="6.125" style="366" customWidth="1"/>
    <col min="15636" max="15636" width="4.875" style="366" customWidth="1"/>
    <col min="15637" max="15637" width="5.75" style="366" customWidth="1"/>
    <col min="15638" max="15639" width="5" style="366" customWidth="1"/>
    <col min="15640" max="15640" width="5.625" style="366" customWidth="1"/>
    <col min="15641" max="15641" width="5.25" style="366" customWidth="1"/>
    <col min="15642" max="15642" width="6.5" style="366" customWidth="1"/>
    <col min="15643" max="15643" width="6" style="366" customWidth="1"/>
    <col min="15644" max="15644" width="5.75" style="366" customWidth="1"/>
    <col min="15645" max="15645" width="5.5" style="366" customWidth="1"/>
    <col min="15646" max="15646" width="5" style="366" customWidth="1"/>
    <col min="15647" max="15649" width="5.625" style="366" customWidth="1"/>
    <col min="15650" max="15650" width="5" style="366" customWidth="1"/>
    <col min="15651" max="15651" width="6.25" style="366" customWidth="1"/>
    <col min="15652" max="15658" width="5.625" style="366" customWidth="1"/>
    <col min="15659" max="15872" width="8.75" style="366"/>
    <col min="15873" max="15873" width="9.25" style="366" customWidth="1"/>
    <col min="15874" max="15874" width="8.25" style="366" bestFit="1" customWidth="1"/>
    <col min="15875" max="15875" width="7.75" style="366" bestFit="1" customWidth="1"/>
    <col min="15876" max="15877" width="8.125" style="366" customWidth="1"/>
    <col min="15878" max="15878" width="5.75" style="366" bestFit="1" customWidth="1"/>
    <col min="15879" max="15879" width="4.875" style="366" customWidth="1"/>
    <col min="15880" max="15880" width="6.25" style="366" customWidth="1"/>
    <col min="15881" max="15881" width="6.125" style="366" customWidth="1"/>
    <col min="15882" max="15882" width="4.25" style="366" customWidth="1"/>
    <col min="15883" max="15883" width="8.75" style="366" customWidth="1"/>
    <col min="15884" max="15884" width="6.25" style="366" customWidth="1"/>
    <col min="15885" max="15885" width="5.625" style="366" customWidth="1"/>
    <col min="15886" max="15886" width="5.25" style="366" customWidth="1"/>
    <col min="15887" max="15887" width="5.75" style="366" customWidth="1"/>
    <col min="15888" max="15888" width="8.875" style="366" customWidth="1"/>
    <col min="15889" max="15889" width="6.125" style="366" customWidth="1"/>
    <col min="15890" max="15890" width="5" style="366" customWidth="1"/>
    <col min="15891" max="15891" width="6.125" style="366" customWidth="1"/>
    <col min="15892" max="15892" width="4.875" style="366" customWidth="1"/>
    <col min="15893" max="15893" width="5.75" style="366" customWidth="1"/>
    <col min="15894" max="15895" width="5" style="366" customWidth="1"/>
    <col min="15896" max="15896" width="5.625" style="366" customWidth="1"/>
    <col min="15897" max="15897" width="5.25" style="366" customWidth="1"/>
    <col min="15898" max="15898" width="6.5" style="366" customWidth="1"/>
    <col min="15899" max="15899" width="6" style="366" customWidth="1"/>
    <col min="15900" max="15900" width="5.75" style="366" customWidth="1"/>
    <col min="15901" max="15901" width="5.5" style="366" customWidth="1"/>
    <col min="15902" max="15902" width="5" style="366" customWidth="1"/>
    <col min="15903" max="15905" width="5.625" style="366" customWidth="1"/>
    <col min="15906" max="15906" width="5" style="366" customWidth="1"/>
    <col min="15907" max="15907" width="6.25" style="366" customWidth="1"/>
    <col min="15908" max="15914" width="5.625" style="366" customWidth="1"/>
    <col min="15915" max="16128" width="8.75" style="366"/>
    <col min="16129" max="16129" width="9.25" style="366" customWidth="1"/>
    <col min="16130" max="16130" width="8.25" style="366" bestFit="1" customWidth="1"/>
    <col min="16131" max="16131" width="7.75" style="366" bestFit="1" customWidth="1"/>
    <col min="16132" max="16133" width="8.125" style="366" customWidth="1"/>
    <col min="16134" max="16134" width="5.75" style="366" bestFit="1" customWidth="1"/>
    <col min="16135" max="16135" width="4.875" style="366" customWidth="1"/>
    <col min="16136" max="16136" width="6.25" style="366" customWidth="1"/>
    <col min="16137" max="16137" width="6.125" style="366" customWidth="1"/>
    <col min="16138" max="16138" width="4.25" style="366" customWidth="1"/>
    <col min="16139" max="16139" width="8.75" style="366" customWidth="1"/>
    <col min="16140" max="16140" width="6.25" style="366" customWidth="1"/>
    <col min="16141" max="16141" width="5.625" style="366" customWidth="1"/>
    <col min="16142" max="16142" width="5.25" style="366" customWidth="1"/>
    <col min="16143" max="16143" width="5.75" style="366" customWidth="1"/>
    <col min="16144" max="16144" width="8.875" style="366" customWidth="1"/>
    <col min="16145" max="16145" width="6.125" style="366" customWidth="1"/>
    <col min="16146" max="16146" width="5" style="366" customWidth="1"/>
    <col min="16147" max="16147" width="6.125" style="366" customWidth="1"/>
    <col min="16148" max="16148" width="4.875" style="366" customWidth="1"/>
    <col min="16149" max="16149" width="5.75" style="366" customWidth="1"/>
    <col min="16150" max="16151" width="5" style="366" customWidth="1"/>
    <col min="16152" max="16152" width="5.625" style="366" customWidth="1"/>
    <col min="16153" max="16153" width="5.25" style="366" customWidth="1"/>
    <col min="16154" max="16154" width="6.5" style="366" customWidth="1"/>
    <col min="16155" max="16155" width="6" style="366" customWidth="1"/>
    <col min="16156" max="16156" width="5.75" style="366" customWidth="1"/>
    <col min="16157" max="16157" width="5.5" style="366" customWidth="1"/>
    <col min="16158" max="16158" width="5" style="366" customWidth="1"/>
    <col min="16159" max="16161" width="5.625" style="366" customWidth="1"/>
    <col min="16162" max="16162" width="5" style="366" customWidth="1"/>
    <col min="16163" max="16163" width="6.25" style="366" customWidth="1"/>
    <col min="16164" max="16170" width="5.625" style="366" customWidth="1"/>
    <col min="16171" max="16384" width="8.75" style="366"/>
  </cols>
  <sheetData>
    <row r="1" spans="1:35" s="297" customFormat="1" ht="21" customHeight="1" thickBot="1">
      <c r="A1" s="293" t="s">
        <v>609</v>
      </c>
      <c r="B1" s="673"/>
      <c r="C1" s="674"/>
      <c r="D1" s="294"/>
      <c r="E1" s="675" t="s">
        <v>610</v>
      </c>
      <c r="F1" s="676"/>
      <c r="G1" s="676"/>
      <c r="H1" s="677"/>
      <c r="I1" s="678"/>
      <c r="J1" s="679"/>
      <c r="K1" s="679"/>
      <c r="L1" s="679"/>
      <c r="M1" s="679"/>
      <c r="N1" s="679"/>
      <c r="O1" s="679"/>
      <c r="P1" s="679"/>
      <c r="Q1" s="679"/>
      <c r="R1" s="679"/>
      <c r="S1" s="679"/>
      <c r="T1" s="295"/>
      <c r="U1" s="295"/>
      <c r="V1" s="296"/>
    </row>
    <row r="2" spans="1:35" s="297" customFormat="1" ht="21" customHeight="1">
      <c r="A2" s="680" t="s">
        <v>611</v>
      </c>
      <c r="B2" s="681"/>
      <c r="C2" s="682"/>
      <c r="E2" s="686"/>
      <c r="F2" s="687"/>
      <c r="G2" s="687"/>
      <c r="H2" s="687"/>
      <c r="I2" s="687"/>
      <c r="J2" s="687"/>
      <c r="K2" s="687"/>
      <c r="L2" s="687"/>
      <c r="M2" s="687"/>
      <c r="N2" s="687"/>
      <c r="O2" s="687"/>
      <c r="P2" s="687"/>
      <c r="Q2" s="687"/>
      <c r="R2" s="687"/>
      <c r="S2" s="687"/>
      <c r="T2" s="687"/>
      <c r="U2" s="687"/>
      <c r="V2" s="688"/>
    </row>
    <row r="3" spans="1:35" s="297" customFormat="1" ht="21" customHeight="1" thickBot="1">
      <c r="A3" s="683"/>
      <c r="B3" s="684"/>
      <c r="C3" s="685"/>
      <c r="E3" s="689"/>
      <c r="F3" s="690"/>
      <c r="G3" s="690"/>
      <c r="H3" s="690"/>
      <c r="I3" s="690"/>
      <c r="J3" s="690"/>
      <c r="K3" s="690"/>
      <c r="L3" s="690"/>
      <c r="M3" s="690"/>
      <c r="N3" s="690"/>
      <c r="O3" s="690"/>
      <c r="P3" s="690"/>
      <c r="Q3" s="690"/>
      <c r="R3" s="690"/>
      <c r="S3" s="690"/>
      <c r="T3" s="690"/>
      <c r="U3" s="690"/>
      <c r="V3" s="691"/>
    </row>
    <row r="4" spans="1:35" s="294" customFormat="1" ht="15.75">
      <c r="A4" s="298"/>
    </row>
    <row r="5" spans="1:35" s="297" customFormat="1" ht="30.75">
      <c r="A5" s="299"/>
      <c r="G5" s="692" t="str">
        <f ca="1">"BẢNG SỐ LIỆU NHÂN SỰ NĂM HỌC"&amp;" "&amp;YEAR(TODAY())&amp;"-"&amp;YEAR(TODAY())+1</f>
        <v>BẢNG SỐ LIỆU NHÂN SỰ NĂM HỌC 2016-2017</v>
      </c>
      <c r="H5" s="692"/>
      <c r="I5" s="692"/>
      <c r="J5" s="692"/>
      <c r="K5" s="692"/>
      <c r="L5" s="692"/>
      <c r="M5" s="692"/>
      <c r="N5" s="692"/>
      <c r="O5" s="692"/>
      <c r="P5" s="692"/>
      <c r="Q5" s="692"/>
      <c r="R5" s="692"/>
      <c r="S5" s="692"/>
      <c r="T5" s="692"/>
      <c r="U5" s="692"/>
      <c r="V5" s="692"/>
      <c r="W5" s="692"/>
      <c r="X5" s="692"/>
      <c r="Y5" s="692"/>
      <c r="Z5" s="692"/>
      <c r="AA5" s="692"/>
      <c r="AB5" s="692"/>
      <c r="AC5" s="692"/>
      <c r="AD5" s="692"/>
    </row>
    <row r="6" spans="1:35" s="297" customFormat="1" ht="25.5" customHeight="1" thickBot="1">
      <c r="A6" s="667" t="s">
        <v>612</v>
      </c>
      <c r="B6" s="668"/>
      <c r="C6" s="300"/>
      <c r="G6" s="301"/>
      <c r="H6" s="301"/>
      <c r="I6" s="301"/>
      <c r="J6" s="301"/>
      <c r="K6" s="301"/>
      <c r="L6" s="301"/>
      <c r="M6" s="301"/>
      <c r="N6" s="301"/>
      <c r="O6" s="301"/>
      <c r="P6" s="301"/>
      <c r="Q6" s="301"/>
      <c r="R6" s="301"/>
      <c r="S6" s="301"/>
      <c r="T6" s="301"/>
      <c r="U6" s="301"/>
      <c r="V6" s="301"/>
      <c r="W6" s="301"/>
      <c r="X6" s="301"/>
      <c r="Y6" s="301"/>
      <c r="Z6" s="301"/>
      <c r="AA6" s="301"/>
      <c r="AB6" s="301"/>
      <c r="AC6" s="301"/>
      <c r="AD6" s="301"/>
    </row>
    <row r="7" spans="1:35" s="304" customFormat="1" ht="24" customHeight="1">
      <c r="A7" s="596" t="s">
        <v>613</v>
      </c>
      <c r="B7" s="670" t="s">
        <v>614</v>
      </c>
      <c r="C7" s="670"/>
      <c r="D7" s="671"/>
      <c r="E7" s="671"/>
      <c r="F7" s="672"/>
      <c r="G7" s="658" t="str">
        <f ca="1">"Số lớp dự kiến NH"&amp;" "&amp;YEAR(TODAY())&amp;"-"&amp;YEAR(TODAY())+1</f>
        <v>Số lớp dự kiến NH 2016-2017</v>
      </c>
      <c r="H7" s="661" t="s">
        <v>615</v>
      </c>
      <c r="I7" s="663" t="s">
        <v>616</v>
      </c>
      <c r="J7" s="663"/>
      <c r="K7" s="302"/>
      <c r="L7" s="639" t="s">
        <v>617</v>
      </c>
      <c r="M7" s="652"/>
      <c r="N7" s="654">
        <f>SUM($K$7:$K$10)</f>
        <v>0</v>
      </c>
      <c r="O7" s="655"/>
      <c r="P7" s="658" t="str">
        <f ca="1">"Số học sinh dự kiến NH"&amp;" "&amp;YEAR(TODAY())&amp;"-"&amp;YEAR(TODAY())+1</f>
        <v>Số học sinh dự kiến NH 2016-2017</v>
      </c>
      <c r="Q7" s="661" t="s">
        <v>615</v>
      </c>
      <c r="R7" s="663" t="s">
        <v>616</v>
      </c>
      <c r="S7" s="663"/>
      <c r="T7" s="303"/>
      <c r="U7" s="639" t="s">
        <v>618</v>
      </c>
      <c r="V7" s="642"/>
      <c r="W7" s="645">
        <f>SUM(T7:T10)</f>
        <v>0</v>
      </c>
      <c r="X7" s="646"/>
      <c r="Y7" s="649" t="s">
        <v>619</v>
      </c>
      <c r="Z7" s="650"/>
      <c r="AA7" s="650"/>
      <c r="AB7" s="650"/>
      <c r="AC7" s="650"/>
      <c r="AD7" s="650"/>
      <c r="AE7" s="650"/>
      <c r="AF7" s="650"/>
      <c r="AG7" s="650"/>
      <c r="AH7" s="651"/>
      <c r="AI7" s="613"/>
    </row>
    <row r="8" spans="1:35" s="304" customFormat="1" ht="29.25" customHeight="1">
      <c r="A8" s="596"/>
      <c r="B8" s="616" t="s">
        <v>620</v>
      </c>
      <c r="C8" s="616"/>
      <c r="D8" s="617" t="s">
        <v>621</v>
      </c>
      <c r="E8" s="617"/>
      <c r="F8" s="618" t="s">
        <v>622</v>
      </c>
      <c r="G8" s="659"/>
      <c r="H8" s="662"/>
      <c r="I8" s="636" t="s">
        <v>623</v>
      </c>
      <c r="J8" s="636"/>
      <c r="K8" s="305"/>
      <c r="L8" s="640"/>
      <c r="M8" s="653"/>
      <c r="N8" s="656"/>
      <c r="O8" s="657"/>
      <c r="P8" s="659"/>
      <c r="Q8" s="662"/>
      <c r="R8" s="636" t="s">
        <v>623</v>
      </c>
      <c r="S8" s="636"/>
      <c r="T8" s="306"/>
      <c r="U8" s="640"/>
      <c r="V8" s="643"/>
      <c r="W8" s="647"/>
      <c r="X8" s="648"/>
      <c r="Y8" s="693" t="s">
        <v>305</v>
      </c>
      <c r="Z8" s="616"/>
      <c r="AA8" s="616"/>
      <c r="AB8" s="694" t="s">
        <v>622</v>
      </c>
      <c r="AC8" s="617" t="s">
        <v>624</v>
      </c>
      <c r="AD8" s="617"/>
      <c r="AE8" s="617" t="s">
        <v>306</v>
      </c>
      <c r="AF8" s="617"/>
      <c r="AG8" s="617" t="s">
        <v>307</v>
      </c>
      <c r="AH8" s="635"/>
      <c r="AI8" s="614"/>
    </row>
    <row r="9" spans="1:35" s="304" customFormat="1" ht="24" customHeight="1">
      <c r="A9" s="596"/>
      <c r="B9" s="307">
        <v>1</v>
      </c>
      <c r="C9" s="307">
        <v>2</v>
      </c>
      <c r="D9" s="307">
        <v>1</v>
      </c>
      <c r="E9" s="307">
        <v>2</v>
      </c>
      <c r="F9" s="618"/>
      <c r="G9" s="659"/>
      <c r="H9" s="662"/>
      <c r="I9" s="636" t="s">
        <v>625</v>
      </c>
      <c r="J9" s="636"/>
      <c r="K9" s="305"/>
      <c r="L9" s="640"/>
      <c r="M9" s="653"/>
      <c r="N9" s="656"/>
      <c r="O9" s="657"/>
      <c r="P9" s="659"/>
      <c r="Q9" s="662"/>
      <c r="R9" s="636" t="s">
        <v>625</v>
      </c>
      <c r="S9" s="636"/>
      <c r="T9" s="306"/>
      <c r="U9" s="640"/>
      <c r="V9" s="643"/>
      <c r="W9" s="647"/>
      <c r="X9" s="648"/>
      <c r="Y9" s="693"/>
      <c r="Z9" s="616"/>
      <c r="AA9" s="616"/>
      <c r="AB9" s="694"/>
      <c r="AC9" s="617"/>
      <c r="AD9" s="617"/>
      <c r="AE9" s="617"/>
      <c r="AF9" s="617"/>
      <c r="AG9" s="617"/>
      <c r="AH9" s="635"/>
      <c r="AI9" s="614"/>
    </row>
    <row r="10" spans="1:35" s="313" customFormat="1" ht="32.25" customHeight="1">
      <c r="A10" s="596"/>
      <c r="B10" s="307" t="s">
        <v>626</v>
      </c>
      <c r="C10" s="307" t="s">
        <v>627</v>
      </c>
      <c r="D10" s="308" t="s">
        <v>628</v>
      </c>
      <c r="E10" s="308" t="s">
        <v>629</v>
      </c>
      <c r="F10" s="618"/>
      <c r="G10" s="659"/>
      <c r="H10" s="662"/>
      <c r="I10" s="636" t="s">
        <v>630</v>
      </c>
      <c r="J10" s="636"/>
      <c r="K10" s="305"/>
      <c r="L10" s="640"/>
      <c r="M10" s="653"/>
      <c r="N10" s="656"/>
      <c r="O10" s="657"/>
      <c r="P10" s="659"/>
      <c r="Q10" s="662"/>
      <c r="R10" s="636" t="s">
        <v>630</v>
      </c>
      <c r="S10" s="636"/>
      <c r="T10" s="306"/>
      <c r="U10" s="640"/>
      <c r="V10" s="644"/>
      <c r="W10" s="647"/>
      <c r="X10" s="648"/>
      <c r="Y10" s="309" t="s">
        <v>631</v>
      </c>
      <c r="Z10" s="310" t="s">
        <v>632</v>
      </c>
      <c r="AA10" s="637"/>
      <c r="AB10" s="694"/>
      <c r="AC10" s="311" t="s">
        <v>633</v>
      </c>
      <c r="AD10" s="307" t="s">
        <v>634</v>
      </c>
      <c r="AE10" s="311" t="s">
        <v>633</v>
      </c>
      <c r="AF10" s="307" t="s">
        <v>634</v>
      </c>
      <c r="AG10" s="311" t="s">
        <v>633</v>
      </c>
      <c r="AH10" s="312" t="s">
        <v>634</v>
      </c>
      <c r="AI10" s="614"/>
    </row>
    <row r="11" spans="1:35" s="324" customFormat="1" ht="26.25" thickBot="1">
      <c r="A11" s="669"/>
      <c r="B11" s="314"/>
      <c r="C11" s="314"/>
      <c r="D11" s="314"/>
      <c r="E11" s="314"/>
      <c r="F11" s="315">
        <f>COUNTA($B$11:$E$11)</f>
        <v>0</v>
      </c>
      <c r="G11" s="660"/>
      <c r="H11" s="316" t="s">
        <v>635</v>
      </c>
      <c r="I11" s="666"/>
      <c r="J11" s="666"/>
      <c r="K11" s="666"/>
      <c r="L11" s="641"/>
      <c r="M11" s="317"/>
      <c r="N11" s="664">
        <f>$I$11</f>
        <v>0</v>
      </c>
      <c r="O11" s="665"/>
      <c r="P11" s="660"/>
      <c r="Q11" s="316" t="s">
        <v>635</v>
      </c>
      <c r="R11" s="666"/>
      <c r="S11" s="666"/>
      <c r="T11" s="666"/>
      <c r="U11" s="641"/>
      <c r="V11" s="317"/>
      <c r="W11" s="664">
        <f>R11</f>
        <v>0</v>
      </c>
      <c r="X11" s="665"/>
      <c r="Y11" s="318"/>
      <c r="Z11" s="319"/>
      <c r="AA11" s="638"/>
      <c r="AB11" s="320">
        <f>SUM(Y11:AA11)</f>
        <v>0</v>
      </c>
      <c r="AC11" s="321">
        <f>IF(SUM($W$7:$X$11)&gt;0,IF(OR($B$11="x",$D$11="x"),2,1)+1,0)</f>
        <v>0</v>
      </c>
      <c r="AD11" s="321">
        <f>IF(SUM(W7:X11)&gt;0,IF(OR(SUM(M7:M11)&lt;&gt;0,SUM(V7:V11)&lt;&gt;0),2,1)+1,0)</f>
        <v>0</v>
      </c>
      <c r="AE11" s="321">
        <f>IF(AB11&gt;AC11,AB11-AC11,0)</f>
        <v>0</v>
      </c>
      <c r="AF11" s="322">
        <f>IF(AB11&gt;AD11,AB11-AD11,0)</f>
        <v>0</v>
      </c>
      <c r="AG11" s="321">
        <f>IF(AC11&gt;AB11,AC11-AB11,0)</f>
        <v>0</v>
      </c>
      <c r="AH11" s="323">
        <f>IF(AD11&gt;AB11,AD11-AB11,0)</f>
        <v>0</v>
      </c>
      <c r="AI11" s="615"/>
    </row>
    <row r="12" spans="1:35" s="324" customFormat="1">
      <c r="A12" s="325"/>
      <c r="B12" s="326"/>
      <c r="C12" s="326"/>
      <c r="D12" s="326"/>
      <c r="E12" s="326"/>
      <c r="F12" s="326"/>
      <c r="G12" s="326"/>
      <c r="H12" s="326"/>
      <c r="I12" s="326"/>
      <c r="J12" s="326"/>
      <c r="K12" s="326"/>
      <c r="L12" s="326"/>
      <c r="M12" s="327"/>
      <c r="N12" s="326"/>
      <c r="O12" s="326"/>
      <c r="P12" s="326"/>
      <c r="Q12" s="326"/>
      <c r="R12" s="326"/>
      <c r="S12" s="326"/>
      <c r="T12" s="327"/>
      <c r="U12" s="326"/>
      <c r="V12" s="326"/>
    </row>
    <row r="13" spans="1:35" s="324" customFormat="1" ht="6.75" customHeight="1" thickBot="1">
      <c r="J13" s="326"/>
      <c r="K13" s="326"/>
      <c r="L13" s="326"/>
      <c r="M13" s="326"/>
      <c r="N13" s="326"/>
      <c r="O13" s="326"/>
      <c r="R13" s="328"/>
      <c r="S13" s="328"/>
    </row>
    <row r="14" spans="1:35" s="329" customFormat="1" ht="18" customHeight="1" thickBot="1">
      <c r="A14" s="625" t="s">
        <v>636</v>
      </c>
      <c r="B14" s="626"/>
      <c r="C14" s="626"/>
      <c r="D14" s="626"/>
      <c r="E14" s="626"/>
      <c r="F14" s="626"/>
      <c r="G14" s="626"/>
      <c r="H14" s="626"/>
      <c r="I14" s="627"/>
      <c r="K14" s="628" t="s">
        <v>637</v>
      </c>
      <c r="L14" s="630" t="s">
        <v>638</v>
      </c>
      <c r="M14" s="631"/>
      <c r="N14" s="631"/>
      <c r="O14" s="631"/>
      <c r="P14" s="631"/>
      <c r="Q14" s="631"/>
      <c r="R14" s="631"/>
      <c r="S14" s="631"/>
      <c r="T14" s="631"/>
      <c r="U14" s="631"/>
      <c r="V14" s="631"/>
      <c r="W14" s="631"/>
      <c r="X14" s="631"/>
      <c r="Y14" s="631"/>
      <c r="Z14" s="631"/>
      <c r="AA14" s="631"/>
      <c r="AB14" s="631"/>
      <c r="AC14" s="631"/>
      <c r="AD14" s="631"/>
      <c r="AE14" s="631"/>
      <c r="AF14" s="631"/>
      <c r="AG14" s="631"/>
      <c r="AH14" s="631"/>
      <c r="AI14" s="632"/>
    </row>
    <row r="15" spans="1:35" s="330" customFormat="1" ht="23.25" customHeight="1">
      <c r="A15" s="595" t="s">
        <v>304</v>
      </c>
      <c r="B15" s="621" t="s">
        <v>639</v>
      </c>
      <c r="C15" s="621"/>
      <c r="D15" s="633" t="s">
        <v>305</v>
      </c>
      <c r="E15" s="634"/>
      <c r="F15" s="621" t="s">
        <v>306</v>
      </c>
      <c r="G15" s="621" t="s">
        <v>640</v>
      </c>
      <c r="H15" s="621" t="s">
        <v>406</v>
      </c>
      <c r="I15" s="623" t="s">
        <v>641</v>
      </c>
      <c r="K15" s="629"/>
      <c r="L15" s="617" t="s">
        <v>642</v>
      </c>
      <c r="M15" s="617"/>
      <c r="N15" s="617"/>
      <c r="O15" s="617"/>
      <c r="P15" s="617" t="s">
        <v>643</v>
      </c>
      <c r="Q15" s="617"/>
      <c r="R15" s="617"/>
      <c r="S15" s="617"/>
      <c r="T15" s="617" t="s">
        <v>644</v>
      </c>
      <c r="U15" s="617"/>
      <c r="V15" s="617"/>
      <c r="W15" s="617"/>
      <c r="X15" s="601" t="s">
        <v>645</v>
      </c>
      <c r="Y15" s="602"/>
      <c r="Z15" s="602"/>
      <c r="AA15" s="603"/>
      <c r="AB15" s="601" t="s">
        <v>646</v>
      </c>
      <c r="AC15" s="602"/>
      <c r="AD15" s="602"/>
      <c r="AE15" s="603"/>
      <c r="AF15" s="601" t="s">
        <v>647</v>
      </c>
      <c r="AG15" s="602"/>
      <c r="AH15" s="602"/>
      <c r="AI15" s="603"/>
    </row>
    <row r="16" spans="1:35" s="330" customFormat="1" ht="73.5" customHeight="1">
      <c r="A16" s="597"/>
      <c r="B16" s="622"/>
      <c r="C16" s="622"/>
      <c r="D16" s="331" t="s">
        <v>648</v>
      </c>
      <c r="E16" s="331" t="s">
        <v>534</v>
      </c>
      <c r="F16" s="622"/>
      <c r="G16" s="622"/>
      <c r="H16" s="622"/>
      <c r="I16" s="624"/>
      <c r="K16" s="629"/>
      <c r="L16" s="332" t="s">
        <v>305</v>
      </c>
      <c r="M16" s="333" t="s">
        <v>649</v>
      </c>
      <c r="N16" s="333"/>
      <c r="O16" s="332" t="s">
        <v>650</v>
      </c>
      <c r="P16" s="332" t="s">
        <v>305</v>
      </c>
      <c r="Q16" s="333" t="s">
        <v>649</v>
      </c>
      <c r="R16" s="333"/>
      <c r="S16" s="334" t="s">
        <v>650</v>
      </c>
      <c r="T16" s="332" t="s">
        <v>305</v>
      </c>
      <c r="U16" s="333" t="s">
        <v>649</v>
      </c>
      <c r="V16" s="333"/>
      <c r="W16" s="334" t="s">
        <v>650</v>
      </c>
      <c r="X16" s="332" t="s">
        <v>305</v>
      </c>
      <c r="Y16" s="333" t="s">
        <v>649</v>
      </c>
      <c r="Z16" s="333"/>
      <c r="AA16" s="334" t="s">
        <v>650</v>
      </c>
      <c r="AB16" s="332" t="s">
        <v>305</v>
      </c>
      <c r="AC16" s="333" t="s">
        <v>649</v>
      </c>
      <c r="AD16" s="333"/>
      <c r="AE16" s="334" t="s">
        <v>650</v>
      </c>
      <c r="AF16" s="332" t="s">
        <v>305</v>
      </c>
      <c r="AG16" s="333" t="s">
        <v>649</v>
      </c>
      <c r="AH16" s="333"/>
      <c r="AI16" s="334" t="s">
        <v>650</v>
      </c>
    </row>
    <row r="17" spans="1:35" s="330" customFormat="1" ht="22.5" customHeight="1">
      <c r="A17" s="335" t="s">
        <v>651</v>
      </c>
      <c r="B17" s="336">
        <f>IF(W7&gt;0,ROUND(W7/15,2),0)</f>
        <v>0</v>
      </c>
      <c r="C17" s="589">
        <f>ROUND((IF(T7&gt;0,T7/5,0)+IF(T8&gt;0,T8/7,0)+IF(T9&gt;0,T9/9,0)+IF(T10&gt;0,T10/12,0)),2)</f>
        <v>0</v>
      </c>
      <c r="D17" s="337"/>
      <c r="E17" s="337"/>
      <c r="F17" s="336">
        <f>IF(D17&gt;B17,D17-B17,0)</f>
        <v>0</v>
      </c>
      <c r="G17" s="336">
        <f>IF(D17&lt;B17,B17-D17,0)</f>
        <v>0</v>
      </c>
      <c r="H17" s="337"/>
      <c r="I17" s="338">
        <f>IF(F17&lt;G17,G17-F17,0)</f>
        <v>0</v>
      </c>
      <c r="K17" s="339" t="s">
        <v>311</v>
      </c>
      <c r="L17" s="340"/>
      <c r="M17" s="619">
        <f>[2]Dinhbien!$D$14</f>
        <v>0</v>
      </c>
      <c r="N17" s="589">
        <f>[2]Dinhbien!$F$14</f>
        <v>0</v>
      </c>
      <c r="O17" s="337"/>
      <c r="P17" s="340"/>
      <c r="Q17" s="586">
        <f>[2]Dinhbien!$D$15</f>
        <v>0</v>
      </c>
      <c r="R17" s="589">
        <f>IF(SUM($W$7:$X$11)&gt;0,ROUND(SUM($W$7:$X$11)/100,2),0)</f>
        <v>0</v>
      </c>
      <c r="S17" s="340"/>
      <c r="T17" s="340"/>
      <c r="U17" s="586">
        <f>IF(SUM($W$7:$X$11)&gt;0,ROUND($W$11/50+$W$7/35,2),0)</f>
        <v>0</v>
      </c>
      <c r="V17" s="589">
        <f>IF(SUM($W$7:$X$11)&gt;0,IF(SUM($W$7:$X$11)&gt;200,ROUND(SUM($W$7:$X$11)/70,2),ROUND(SUM($W$7:$X$11)/50,2)),0)</f>
        <v>0</v>
      </c>
      <c r="W17" s="340"/>
      <c r="X17" s="340"/>
      <c r="Y17" s="586">
        <f>IF(SUM($W$7:$X$11)&gt;0,[2]Dinhbien!$D$18,0)</f>
        <v>0</v>
      </c>
      <c r="Z17" s="589">
        <f>IF(SUM($W$7:$X$11)&gt;0,[2]Dinhbien!$F$18,0)</f>
        <v>0</v>
      </c>
      <c r="AA17" s="340"/>
      <c r="AB17" s="340"/>
      <c r="AC17" s="586">
        <f>IF(SUM($W$7:$X$11)&gt;0,IF(OR($B$11="x",$D$11="x"),[2]Dinhbien!$D$19,0),0)</f>
        <v>0</v>
      </c>
      <c r="AD17" s="589">
        <f>IF(SUM($W$7:$X$11)&gt;0,[2]Dinhbien!$F$19,0)</f>
        <v>0</v>
      </c>
      <c r="AE17" s="340"/>
      <c r="AF17" s="340"/>
      <c r="AG17" s="586">
        <f>IF(SUM($W$7:$X$11)&gt;0,[2]Dinhbien!$D$20,0)</f>
        <v>0</v>
      </c>
      <c r="AH17" s="589">
        <f>IF(SUM($W$7:$X$11)&gt;0,[2]Dinhbien!$F$20,0)</f>
        <v>0</v>
      </c>
      <c r="AI17" s="340"/>
    </row>
    <row r="18" spans="1:35" s="330" customFormat="1" ht="25.5">
      <c r="A18" s="335" t="s">
        <v>652</v>
      </c>
      <c r="B18" s="336">
        <f>IF(W11&gt;0,ROUND(((I11-M11)*1.2)+(M11*2.2),2),0)</f>
        <v>0</v>
      </c>
      <c r="C18" s="590">
        <f>IF(W11&gt;0,ROUND(((I11-M11)*1.08)+(M11*2),2),0)</f>
        <v>0</v>
      </c>
      <c r="D18" s="337"/>
      <c r="E18" s="340"/>
      <c r="F18" s="336">
        <f t="shared" ref="F18:F32" si="0">IF(D18&gt;B18,D18-B18,0)</f>
        <v>0</v>
      </c>
      <c r="G18" s="336">
        <f t="shared" ref="G18:G32" si="1">IF(D18&lt;B18,B18-D18,0)</f>
        <v>0</v>
      </c>
      <c r="H18" s="337"/>
      <c r="I18" s="338">
        <f>IF(F18&lt;G18,G18-F18,0)</f>
        <v>0</v>
      </c>
      <c r="K18" s="341" t="s">
        <v>653</v>
      </c>
      <c r="L18" s="340"/>
      <c r="M18" s="619"/>
      <c r="N18" s="590"/>
      <c r="O18" s="337"/>
      <c r="P18" s="340"/>
      <c r="Q18" s="587"/>
      <c r="R18" s="590"/>
      <c r="S18" s="340"/>
      <c r="T18" s="340"/>
      <c r="U18" s="587"/>
      <c r="V18" s="590"/>
      <c r="W18" s="340"/>
      <c r="X18" s="340"/>
      <c r="Y18" s="587"/>
      <c r="Z18" s="590"/>
      <c r="AA18" s="340"/>
      <c r="AB18" s="340"/>
      <c r="AC18" s="587"/>
      <c r="AD18" s="590"/>
      <c r="AE18" s="340"/>
      <c r="AF18" s="340"/>
      <c r="AG18" s="587"/>
      <c r="AH18" s="590"/>
      <c r="AI18" s="340"/>
    </row>
    <row r="19" spans="1:35" s="330" customFormat="1" ht="15.75" customHeight="1">
      <c r="A19" s="342"/>
      <c r="B19" s="336"/>
      <c r="C19" s="590"/>
      <c r="D19" s="337"/>
      <c r="E19" s="337"/>
      <c r="F19" s="336">
        <f t="shared" si="0"/>
        <v>0</v>
      </c>
      <c r="G19" s="336">
        <f t="shared" si="1"/>
        <v>0</v>
      </c>
      <c r="H19" s="337"/>
      <c r="I19" s="338"/>
      <c r="K19" s="343" t="s">
        <v>654</v>
      </c>
      <c r="L19" s="340"/>
      <c r="M19" s="619"/>
      <c r="N19" s="590"/>
      <c r="O19" s="337"/>
      <c r="P19" s="340"/>
      <c r="Q19" s="587"/>
      <c r="R19" s="590"/>
      <c r="S19" s="340"/>
      <c r="T19" s="340"/>
      <c r="U19" s="587"/>
      <c r="V19" s="590"/>
      <c r="W19" s="340"/>
      <c r="X19" s="340"/>
      <c r="Y19" s="587"/>
      <c r="Z19" s="590"/>
      <c r="AA19" s="340"/>
      <c r="AB19" s="340"/>
      <c r="AC19" s="587"/>
      <c r="AD19" s="590"/>
      <c r="AE19" s="340"/>
      <c r="AF19" s="340"/>
      <c r="AG19" s="587"/>
      <c r="AH19" s="590"/>
      <c r="AI19" s="340"/>
    </row>
    <row r="20" spans="1:35" s="324" customFormat="1" ht="15.75" customHeight="1" thickBot="1">
      <c r="A20" s="342"/>
      <c r="B20" s="336"/>
      <c r="C20" s="591"/>
      <c r="D20" s="337"/>
      <c r="E20" s="337"/>
      <c r="F20" s="336">
        <f t="shared" si="0"/>
        <v>0</v>
      </c>
      <c r="G20" s="336">
        <f t="shared" si="1"/>
        <v>0</v>
      </c>
      <c r="H20" s="337"/>
      <c r="I20" s="338"/>
      <c r="K20" s="344" t="s">
        <v>655</v>
      </c>
      <c r="L20" s="319"/>
      <c r="M20" s="620"/>
      <c r="N20" s="591"/>
      <c r="O20" s="337"/>
      <c r="P20" s="319"/>
      <c r="Q20" s="588"/>
      <c r="R20" s="591"/>
      <c r="S20" s="319"/>
      <c r="T20" s="319"/>
      <c r="U20" s="588"/>
      <c r="V20" s="591"/>
      <c r="W20" s="319"/>
      <c r="X20" s="319"/>
      <c r="Y20" s="588"/>
      <c r="Z20" s="591"/>
      <c r="AA20" s="319"/>
      <c r="AB20" s="319"/>
      <c r="AC20" s="588"/>
      <c r="AD20" s="591"/>
      <c r="AE20" s="319"/>
      <c r="AF20" s="319"/>
      <c r="AG20" s="588"/>
      <c r="AH20" s="591"/>
      <c r="AI20" s="319"/>
    </row>
    <row r="21" spans="1:35" s="324" customFormat="1" ht="15.75" customHeight="1" thickBot="1">
      <c r="A21" s="342"/>
      <c r="B21" s="336"/>
      <c r="C21" s="589"/>
      <c r="D21" s="337"/>
      <c r="E21" s="337"/>
      <c r="F21" s="336">
        <f t="shared" si="0"/>
        <v>0</v>
      </c>
      <c r="G21" s="336">
        <f t="shared" si="1"/>
        <v>0</v>
      </c>
      <c r="H21" s="337"/>
      <c r="I21" s="338"/>
      <c r="K21" s="327"/>
      <c r="L21" s="345"/>
      <c r="M21" s="328"/>
      <c r="N21" s="328"/>
    </row>
    <row r="22" spans="1:35" s="324" customFormat="1" ht="15.75" customHeight="1">
      <c r="A22" s="342"/>
      <c r="B22" s="336"/>
      <c r="C22" s="590"/>
      <c r="D22" s="337"/>
      <c r="E22" s="337"/>
      <c r="F22" s="336">
        <f t="shared" si="0"/>
        <v>0</v>
      </c>
      <c r="G22" s="336">
        <f t="shared" si="1"/>
        <v>0</v>
      </c>
      <c r="H22" s="337"/>
      <c r="I22" s="338"/>
      <c r="J22" s="326"/>
      <c r="K22" s="595" t="s">
        <v>637</v>
      </c>
      <c r="L22" s="598" t="s">
        <v>656</v>
      </c>
      <c r="M22" s="599"/>
      <c r="N22" s="599"/>
      <c r="O22" s="599"/>
      <c r="P22" s="599"/>
      <c r="Q22" s="599"/>
      <c r="R22" s="599"/>
      <c r="S22" s="599"/>
      <c r="T22" s="599"/>
      <c r="U22" s="599"/>
      <c r="V22" s="599"/>
      <c r="W22" s="599"/>
      <c r="X22" s="599"/>
      <c r="Y22" s="599"/>
      <c r="Z22" s="599"/>
      <c r="AA22" s="599"/>
      <c r="AB22" s="599"/>
      <c r="AC22" s="599"/>
      <c r="AD22" s="599"/>
      <c r="AE22" s="599"/>
      <c r="AF22" s="599"/>
      <c r="AG22" s="599"/>
      <c r="AH22" s="599"/>
      <c r="AI22" s="600"/>
    </row>
    <row r="23" spans="1:35" s="324" customFormat="1" ht="17.25" customHeight="1">
      <c r="A23" s="342"/>
      <c r="B23" s="336"/>
      <c r="C23" s="590"/>
      <c r="D23" s="337"/>
      <c r="E23" s="337"/>
      <c r="F23" s="336">
        <f t="shared" si="0"/>
        <v>0</v>
      </c>
      <c r="G23" s="336">
        <f t="shared" si="1"/>
        <v>0</v>
      </c>
      <c r="H23" s="337"/>
      <c r="I23" s="338"/>
      <c r="J23" s="326"/>
      <c r="K23" s="596"/>
      <c r="L23" s="601" t="s">
        <v>657</v>
      </c>
      <c r="M23" s="602"/>
      <c r="N23" s="602"/>
      <c r="O23" s="603"/>
      <c r="P23" s="601" t="s">
        <v>658</v>
      </c>
      <c r="Q23" s="602"/>
      <c r="R23" s="602"/>
      <c r="S23" s="603"/>
      <c r="T23" s="601" t="s">
        <v>659</v>
      </c>
      <c r="U23" s="602"/>
      <c r="V23" s="602"/>
      <c r="W23" s="603"/>
      <c r="X23" s="601" t="s">
        <v>660</v>
      </c>
      <c r="Y23" s="602"/>
      <c r="Z23" s="602"/>
      <c r="AA23" s="603"/>
      <c r="AB23" s="604"/>
      <c r="AC23" s="605"/>
      <c r="AD23" s="605"/>
      <c r="AE23" s="605"/>
      <c r="AF23" s="605"/>
      <c r="AG23" s="605"/>
      <c r="AH23" s="605"/>
      <c r="AI23" s="606"/>
    </row>
    <row r="24" spans="1:35" s="324" customFormat="1" ht="27" customHeight="1" thickBot="1">
      <c r="A24" s="342"/>
      <c r="B24" s="336"/>
      <c r="C24" s="591"/>
      <c r="D24" s="337"/>
      <c r="E24" s="337"/>
      <c r="F24" s="336">
        <f t="shared" si="0"/>
        <v>0</v>
      </c>
      <c r="G24" s="336">
        <f t="shared" si="1"/>
        <v>0</v>
      </c>
      <c r="H24" s="337"/>
      <c r="I24" s="338"/>
      <c r="J24" s="326"/>
      <c r="K24" s="597"/>
      <c r="L24" s="332" t="s">
        <v>305</v>
      </c>
      <c r="M24" s="333" t="s">
        <v>649</v>
      </c>
      <c r="N24" s="333"/>
      <c r="O24" s="334" t="s">
        <v>650</v>
      </c>
      <c r="P24" s="332" t="s">
        <v>305</v>
      </c>
      <c r="Q24" s="333" t="s">
        <v>649</v>
      </c>
      <c r="R24" s="333"/>
      <c r="S24" s="334" t="s">
        <v>650</v>
      </c>
      <c r="T24" s="332" t="s">
        <v>305</v>
      </c>
      <c r="U24" s="333" t="s">
        <v>649</v>
      </c>
      <c r="V24" s="333"/>
      <c r="W24" s="334" t="s">
        <v>650</v>
      </c>
      <c r="X24" s="332" t="s">
        <v>305</v>
      </c>
      <c r="Y24" s="333" t="s">
        <v>649</v>
      </c>
      <c r="Z24" s="333" t="s">
        <v>661</v>
      </c>
      <c r="AA24" s="334" t="s">
        <v>650</v>
      </c>
      <c r="AB24" s="607"/>
      <c r="AC24" s="608"/>
      <c r="AD24" s="608"/>
      <c r="AE24" s="608"/>
      <c r="AF24" s="608"/>
      <c r="AG24" s="608"/>
      <c r="AH24" s="608"/>
      <c r="AI24" s="609"/>
    </row>
    <row r="25" spans="1:35" s="324" customFormat="1" ht="15" customHeight="1">
      <c r="A25" s="342"/>
      <c r="B25" s="336"/>
      <c r="C25" s="589"/>
      <c r="D25" s="337"/>
      <c r="E25" s="337"/>
      <c r="F25" s="336">
        <f t="shared" si="0"/>
        <v>0</v>
      </c>
      <c r="G25" s="336">
        <f t="shared" si="1"/>
        <v>0</v>
      </c>
      <c r="H25" s="337"/>
      <c r="I25" s="338"/>
      <c r="J25" s="326"/>
      <c r="K25" s="339" t="s">
        <v>311</v>
      </c>
      <c r="L25" s="340"/>
      <c r="M25" s="586">
        <f>[2]Dinhbien!$D$21</f>
        <v>0</v>
      </c>
      <c r="N25" s="589"/>
      <c r="O25" s="340"/>
      <c r="P25" s="340"/>
      <c r="Q25" s="586">
        <f>[2]Dinhbien!$D$21</f>
        <v>0</v>
      </c>
      <c r="R25" s="589"/>
      <c r="S25" s="340"/>
      <c r="T25" s="340"/>
      <c r="U25" s="586">
        <f>IF($F$11&gt;0,IF(AND(OR($B$11="x",$D$11="x"),$C$6&gt;1),$C$6-1+[2]Dinhbien!$F$23,IF(AND(OR($C$11="x",$E$11="x"),$C$6&gt;1),$C$6-1+[2]Dinhbien!$F$24,IF(OR($B$11="x",$D$11="x"),3,2))),0)</f>
        <v>0</v>
      </c>
      <c r="V25" s="589"/>
      <c r="W25" s="340"/>
      <c r="X25" s="340"/>
      <c r="Y25" s="586">
        <f>IF($F$11&gt;0,IF(AND(OR($B$11="x",$D$11="x"),$C$6&gt;1),$C$6-1+[2]Dinhbien!$F$23,IF(AND(OR($C$11="x",$E$11="x"),$C$6&gt;1),$C$6-1+[2]Dinhbien!$F$24,IF(OR($B$11="x",$D$11="x"),3,2))),0)</f>
        <v>0</v>
      </c>
      <c r="Z25" s="589"/>
      <c r="AA25" s="340"/>
      <c r="AB25" s="607"/>
      <c r="AC25" s="608"/>
      <c r="AD25" s="608"/>
      <c r="AE25" s="608"/>
      <c r="AF25" s="608"/>
      <c r="AG25" s="608"/>
      <c r="AH25" s="608"/>
      <c r="AI25" s="609"/>
    </row>
    <row r="26" spans="1:35" s="324" customFormat="1" ht="23.25" customHeight="1">
      <c r="A26" s="342"/>
      <c r="B26" s="336"/>
      <c r="C26" s="590"/>
      <c r="D26" s="337"/>
      <c r="E26" s="337"/>
      <c r="F26" s="336">
        <f t="shared" si="0"/>
        <v>0</v>
      </c>
      <c r="G26" s="336">
        <f t="shared" si="1"/>
        <v>0</v>
      </c>
      <c r="H26" s="337"/>
      <c r="I26" s="338"/>
      <c r="J26" s="326"/>
      <c r="K26" s="341" t="s">
        <v>653</v>
      </c>
      <c r="L26" s="340"/>
      <c r="M26" s="587"/>
      <c r="N26" s="590"/>
      <c r="O26" s="340"/>
      <c r="P26" s="340"/>
      <c r="Q26" s="587"/>
      <c r="R26" s="590"/>
      <c r="S26" s="340"/>
      <c r="T26" s="340"/>
      <c r="U26" s="587"/>
      <c r="V26" s="590"/>
      <c r="W26" s="340"/>
      <c r="X26" s="340"/>
      <c r="Y26" s="587"/>
      <c r="Z26" s="590"/>
      <c r="AA26" s="340"/>
      <c r="AB26" s="607"/>
      <c r="AC26" s="608"/>
      <c r="AD26" s="608"/>
      <c r="AE26" s="608"/>
      <c r="AF26" s="608"/>
      <c r="AG26" s="608"/>
      <c r="AH26" s="608"/>
      <c r="AI26" s="609"/>
    </row>
    <row r="27" spans="1:35" s="324" customFormat="1" ht="18" customHeight="1">
      <c r="A27" s="342"/>
      <c r="B27" s="336"/>
      <c r="C27" s="590"/>
      <c r="D27" s="337"/>
      <c r="E27" s="337"/>
      <c r="F27" s="336">
        <f t="shared" si="0"/>
        <v>0</v>
      </c>
      <c r="G27" s="336">
        <f t="shared" si="1"/>
        <v>0</v>
      </c>
      <c r="H27" s="337"/>
      <c r="I27" s="338"/>
      <c r="J27" s="326"/>
      <c r="K27" s="343" t="s">
        <v>654</v>
      </c>
      <c r="L27" s="340"/>
      <c r="M27" s="587"/>
      <c r="N27" s="590"/>
      <c r="O27" s="340"/>
      <c r="P27" s="340"/>
      <c r="Q27" s="587"/>
      <c r="R27" s="590"/>
      <c r="S27" s="340"/>
      <c r="T27" s="340"/>
      <c r="U27" s="587"/>
      <c r="V27" s="590"/>
      <c r="W27" s="340"/>
      <c r="X27" s="340"/>
      <c r="Y27" s="587"/>
      <c r="Z27" s="590"/>
      <c r="AA27" s="340"/>
      <c r="AB27" s="607"/>
      <c r="AC27" s="608"/>
      <c r="AD27" s="608"/>
      <c r="AE27" s="608"/>
      <c r="AF27" s="608"/>
      <c r="AG27" s="608"/>
      <c r="AH27" s="608"/>
      <c r="AI27" s="609"/>
    </row>
    <row r="28" spans="1:35" s="324" customFormat="1" ht="15.75" customHeight="1" thickBot="1">
      <c r="A28" s="342"/>
      <c r="B28" s="336"/>
      <c r="C28" s="591"/>
      <c r="D28" s="337"/>
      <c r="E28" s="337"/>
      <c r="F28" s="336">
        <f t="shared" si="0"/>
        <v>0</v>
      </c>
      <c r="G28" s="336">
        <f t="shared" si="1"/>
        <v>0</v>
      </c>
      <c r="H28" s="337"/>
      <c r="I28" s="338"/>
      <c r="J28" s="326"/>
      <c r="K28" s="344" t="s">
        <v>655</v>
      </c>
      <c r="L28" s="319"/>
      <c r="M28" s="588"/>
      <c r="N28" s="591"/>
      <c r="O28" s="319"/>
      <c r="P28" s="319"/>
      <c r="Q28" s="588"/>
      <c r="R28" s="591"/>
      <c r="S28" s="319"/>
      <c r="T28" s="319"/>
      <c r="U28" s="588"/>
      <c r="V28" s="591"/>
      <c r="W28" s="319"/>
      <c r="X28" s="319"/>
      <c r="Y28" s="588"/>
      <c r="Z28" s="591"/>
      <c r="AA28" s="319"/>
      <c r="AB28" s="610"/>
      <c r="AC28" s="611"/>
      <c r="AD28" s="611"/>
      <c r="AE28" s="611"/>
      <c r="AF28" s="611"/>
      <c r="AG28" s="611"/>
      <c r="AH28" s="611"/>
      <c r="AI28" s="612"/>
    </row>
    <row r="29" spans="1:35" s="324" customFormat="1" ht="15.75" customHeight="1">
      <c r="A29" s="342"/>
      <c r="B29" s="336"/>
      <c r="C29" s="589"/>
      <c r="D29" s="337"/>
      <c r="E29" s="337"/>
      <c r="F29" s="336">
        <f t="shared" si="0"/>
        <v>0</v>
      </c>
      <c r="G29" s="336">
        <f t="shared" si="1"/>
        <v>0</v>
      </c>
      <c r="H29" s="337"/>
      <c r="I29" s="338"/>
      <c r="J29" s="326"/>
    </row>
    <row r="30" spans="1:35" s="324" customFormat="1" ht="25.5" customHeight="1">
      <c r="A30" s="342"/>
      <c r="B30" s="336"/>
      <c r="C30" s="590"/>
      <c r="D30" s="337"/>
      <c r="E30" s="337"/>
      <c r="F30" s="336">
        <f t="shared" si="0"/>
        <v>0</v>
      </c>
      <c r="G30" s="336">
        <f t="shared" si="1"/>
        <v>0</v>
      </c>
      <c r="H30" s="337"/>
      <c r="I30" s="338"/>
      <c r="J30" s="326"/>
      <c r="K30" s="592" t="s">
        <v>662</v>
      </c>
      <c r="L30" s="346" t="s">
        <v>602</v>
      </c>
      <c r="M30" s="346">
        <f>$AB$11</f>
        <v>0</v>
      </c>
      <c r="N30" s="579">
        <f>SUM(M30:M32)</f>
        <v>0</v>
      </c>
      <c r="P30" s="592" t="s">
        <v>663</v>
      </c>
      <c r="Q30" s="346" t="s">
        <v>602</v>
      </c>
      <c r="R30" s="346">
        <f>$AB$11</f>
        <v>0</v>
      </c>
      <c r="S30" s="579">
        <f>IF(SUM(R30:R32)&lt;&gt;SUM($I$36:$I$38),"?",SUM(R30:R32))</f>
        <v>0</v>
      </c>
      <c r="U30" s="592" t="s">
        <v>664</v>
      </c>
      <c r="V30" s="346" t="s">
        <v>602</v>
      </c>
      <c r="W30" s="346">
        <f>$AC$11</f>
        <v>0</v>
      </c>
      <c r="X30" s="579">
        <f>SUM(W30:W32)</f>
        <v>0</v>
      </c>
      <c r="Z30" s="592" t="s">
        <v>665</v>
      </c>
      <c r="AA30" s="346" t="s">
        <v>602</v>
      </c>
      <c r="AB30" s="307">
        <f>$AD$11</f>
        <v>0</v>
      </c>
      <c r="AC30" s="579">
        <f>SUM(AB30:AB32)</f>
        <v>0</v>
      </c>
    </row>
    <row r="31" spans="1:35" s="324" customFormat="1" ht="25.5" customHeight="1">
      <c r="A31" s="342"/>
      <c r="B31" s="336"/>
      <c r="C31" s="590"/>
      <c r="D31" s="337"/>
      <c r="E31" s="337"/>
      <c r="F31" s="336">
        <f t="shared" si="0"/>
        <v>0</v>
      </c>
      <c r="G31" s="336">
        <f t="shared" si="1"/>
        <v>0</v>
      </c>
      <c r="H31" s="337"/>
      <c r="I31" s="338"/>
      <c r="J31" s="326"/>
      <c r="K31" s="593"/>
      <c r="L31" s="347" t="s">
        <v>666</v>
      </c>
      <c r="M31" s="347">
        <f>$D$33</f>
        <v>0</v>
      </c>
      <c r="N31" s="580"/>
      <c r="P31" s="593"/>
      <c r="Q31" s="347" t="s">
        <v>666</v>
      </c>
      <c r="R31" s="347">
        <f>SUM($D$33:$E$33)</f>
        <v>0</v>
      </c>
      <c r="S31" s="580"/>
      <c r="U31" s="593"/>
      <c r="V31" s="347" t="s">
        <v>666</v>
      </c>
      <c r="W31" s="347">
        <f>$B$33</f>
        <v>0</v>
      </c>
      <c r="X31" s="580"/>
      <c r="Z31" s="593"/>
      <c r="AA31" s="347" t="s">
        <v>666</v>
      </c>
      <c r="AB31" s="347">
        <f>$C$33</f>
        <v>0</v>
      </c>
      <c r="AC31" s="580"/>
    </row>
    <row r="32" spans="1:35" s="324" customFormat="1" ht="25.5" customHeight="1" thickBot="1">
      <c r="A32" s="342"/>
      <c r="B32" s="336"/>
      <c r="C32" s="591"/>
      <c r="D32" s="337"/>
      <c r="E32" s="337"/>
      <c r="F32" s="336">
        <f t="shared" si="0"/>
        <v>0</v>
      </c>
      <c r="G32" s="336">
        <f t="shared" si="1"/>
        <v>0</v>
      </c>
      <c r="H32" s="337"/>
      <c r="I32" s="338"/>
      <c r="J32" s="326"/>
      <c r="K32" s="594"/>
      <c r="L32" s="346" t="s">
        <v>667</v>
      </c>
      <c r="M32" s="346">
        <f>SUM($L$17:$L$19)+SUM($P$17:$P$19)+SUM($T$17:$T$19)+SUM($X$25:$X$27)+SUM($X$17:$X$19)+SUM($AB$17:$AB$19)+SUM($AF$17:$AF$19)+SUM($L$25:$L$27)+SUM($P$25:$P$27)+SUM(T25:T27)</f>
        <v>0</v>
      </c>
      <c r="N32" s="581"/>
      <c r="P32" s="594"/>
      <c r="Q32" s="346" t="s">
        <v>667</v>
      </c>
      <c r="R32" s="346">
        <f>SUM($L$17:$L$20)+SUM($P$17:$P$20)+SUM($T$17:$T$20)+SUM($X$25:$X$28)+SUM($X$17:$X$20)+SUM($AB$17:$AB$20)+SUM($AF$17:$AF$20)+SUM($L$25:$L$28)+SUM($P$25:$P$28)+SUM(X25:X28)+SUM($T$25:$T$28)</f>
        <v>0</v>
      </c>
      <c r="S32" s="581"/>
      <c r="U32" s="594"/>
      <c r="V32" s="346" t="s">
        <v>667</v>
      </c>
      <c r="W32" s="348">
        <f>ROUND($M$17+$Q$17+$U$17+$Y$17+$AC$17+$AG$17+$M$25+$Q$25+$U$25,0)</f>
        <v>0</v>
      </c>
      <c r="X32" s="581"/>
      <c r="Z32" s="594"/>
      <c r="AA32" s="346" t="s">
        <v>667</v>
      </c>
      <c r="AB32" s="346">
        <f>ROUND($N$17+$R$17+$V$17+$Z$17+$AD$17+$AH$17+$N$25+$R$25+$V$25,0)</f>
        <v>0</v>
      </c>
      <c r="AC32" s="581"/>
    </row>
    <row r="33" spans="1:35" s="324" customFormat="1" ht="16.5" customHeight="1" thickBot="1">
      <c r="A33" s="349" t="s">
        <v>581</v>
      </c>
      <c r="B33" s="320">
        <f t="shared" ref="B33:I33" si="2">ROUND(SUM(B17:B32),0)</f>
        <v>0</v>
      </c>
      <c r="C33" s="320">
        <f t="shared" si="2"/>
        <v>0</v>
      </c>
      <c r="D33" s="320">
        <f t="shared" si="2"/>
        <v>0</v>
      </c>
      <c r="E33" s="320">
        <f t="shared" si="2"/>
        <v>0</v>
      </c>
      <c r="F33" s="320">
        <f t="shared" si="2"/>
        <v>0</v>
      </c>
      <c r="G33" s="320">
        <f t="shared" si="2"/>
        <v>0</v>
      </c>
      <c r="H33" s="320">
        <f t="shared" si="2"/>
        <v>0</v>
      </c>
      <c r="I33" s="320">
        <f t="shared" si="2"/>
        <v>0</v>
      </c>
      <c r="K33" s="350" t="s">
        <v>668</v>
      </c>
    </row>
    <row r="34" spans="1:35" s="324" customFormat="1" ht="24.75" customHeight="1">
      <c r="A34" s="351"/>
      <c r="B34" s="304"/>
      <c r="C34" s="304"/>
      <c r="D34" s="304"/>
      <c r="E34" s="304"/>
      <c r="F34" s="304"/>
      <c r="G34" s="304"/>
      <c r="H34" s="304"/>
      <c r="I34" s="304"/>
      <c r="K34" s="352"/>
      <c r="L34" s="352"/>
      <c r="M34" s="352"/>
      <c r="N34" s="352"/>
      <c r="O34" s="352"/>
      <c r="P34" s="352"/>
      <c r="Q34" s="353"/>
      <c r="R34" s="354"/>
      <c r="S34" s="353"/>
      <c r="T34" s="353"/>
      <c r="U34" s="353"/>
      <c r="V34" s="353"/>
      <c r="W34" s="353"/>
      <c r="X34" s="353"/>
      <c r="Y34" s="352"/>
      <c r="Z34" s="353"/>
      <c r="AA34" s="354"/>
      <c r="AB34" s="353"/>
      <c r="AC34" s="353"/>
      <c r="AD34" s="353"/>
      <c r="AE34" s="353"/>
      <c r="AF34" s="353"/>
      <c r="AG34" s="353"/>
      <c r="AH34" s="353"/>
      <c r="AI34" s="353"/>
    </row>
    <row r="35" spans="1:35" s="304" customFormat="1" ht="24.75" customHeight="1">
      <c r="A35" s="582" t="s">
        <v>669</v>
      </c>
      <c r="B35" s="355" t="s">
        <v>670</v>
      </c>
      <c r="C35" s="356" t="s">
        <v>671</v>
      </c>
      <c r="D35" s="356" t="s">
        <v>310</v>
      </c>
      <c r="E35" s="356" t="s">
        <v>308</v>
      </c>
      <c r="F35" s="356" t="s">
        <v>672</v>
      </c>
      <c r="G35" s="356" t="s">
        <v>673</v>
      </c>
      <c r="H35" s="356" t="s">
        <v>599</v>
      </c>
      <c r="I35" s="356" t="s">
        <v>581</v>
      </c>
      <c r="K35" s="352"/>
      <c r="L35" s="352"/>
      <c r="M35" s="352"/>
      <c r="N35" s="352"/>
      <c r="O35" s="352"/>
      <c r="P35" s="352"/>
      <c r="Q35" s="353"/>
      <c r="R35" s="354"/>
      <c r="S35" s="353"/>
      <c r="T35" s="353"/>
      <c r="U35" s="353"/>
      <c r="V35" s="353"/>
      <c r="W35" s="353"/>
      <c r="X35" s="353"/>
      <c r="Y35" s="352"/>
      <c r="Z35" s="353"/>
      <c r="AA35" s="354"/>
      <c r="AB35" s="353"/>
      <c r="AC35" s="353"/>
      <c r="AD35" s="353"/>
      <c r="AE35" s="353"/>
      <c r="AF35" s="353"/>
      <c r="AG35" s="353"/>
      <c r="AH35" s="353"/>
      <c r="AI35" s="353"/>
    </row>
    <row r="36" spans="1:35" s="351" customFormat="1" ht="24.75" customHeight="1">
      <c r="A36" s="582"/>
      <c r="B36" s="357" t="s">
        <v>602</v>
      </c>
      <c r="C36" s="340"/>
      <c r="D36" s="340"/>
      <c r="E36" s="340"/>
      <c r="F36" s="340"/>
      <c r="G36" s="340"/>
      <c r="H36" s="340"/>
      <c r="I36" s="358">
        <f>SUM(C36:H36)</f>
        <v>0</v>
      </c>
      <c r="K36" s="352"/>
      <c r="L36" s="352"/>
      <c r="M36" s="352"/>
      <c r="N36" s="352"/>
      <c r="O36" s="352"/>
      <c r="P36" s="352"/>
      <c r="Q36" s="353"/>
      <c r="R36" s="354"/>
      <c r="S36" s="353"/>
      <c r="T36" s="353"/>
      <c r="U36" s="353"/>
      <c r="V36" s="353"/>
      <c r="W36" s="353"/>
      <c r="X36" s="353"/>
      <c r="Y36" s="352"/>
      <c r="Z36" s="353"/>
      <c r="AA36" s="354"/>
      <c r="AB36" s="353"/>
      <c r="AC36" s="353"/>
      <c r="AD36" s="353"/>
      <c r="AE36" s="353"/>
      <c r="AF36" s="353"/>
      <c r="AG36" s="353"/>
      <c r="AH36" s="353"/>
      <c r="AI36" s="353"/>
    </row>
    <row r="37" spans="1:35" s="351" customFormat="1" ht="24.75" customHeight="1">
      <c r="A37" s="582"/>
      <c r="B37" s="359" t="s">
        <v>429</v>
      </c>
      <c r="C37" s="340"/>
      <c r="D37" s="340"/>
      <c r="E37" s="340"/>
      <c r="F37" s="340"/>
      <c r="G37" s="340"/>
      <c r="H37" s="340"/>
      <c r="I37" s="358">
        <f>SUM(C37:H37)</f>
        <v>0</v>
      </c>
      <c r="K37" s="352"/>
      <c r="L37" s="352"/>
      <c r="M37" s="352"/>
      <c r="N37" s="352"/>
      <c r="O37" s="352"/>
      <c r="P37" s="352"/>
      <c r="Q37" s="353"/>
      <c r="R37" s="354"/>
      <c r="S37" s="353"/>
      <c r="T37" s="353"/>
      <c r="U37" s="353"/>
      <c r="V37" s="353"/>
      <c r="W37" s="353"/>
      <c r="X37" s="353"/>
      <c r="Y37" s="352"/>
      <c r="Z37" s="353"/>
      <c r="AA37" s="354"/>
      <c r="AB37" s="353"/>
      <c r="AC37" s="353"/>
      <c r="AD37" s="353"/>
      <c r="AE37" s="353"/>
      <c r="AF37" s="353"/>
      <c r="AG37" s="353"/>
      <c r="AH37" s="353"/>
      <c r="AI37" s="353"/>
    </row>
    <row r="38" spans="1:35" s="324" customFormat="1" ht="24.75" customHeight="1">
      <c r="A38" s="582"/>
      <c r="B38" s="359" t="s">
        <v>674</v>
      </c>
      <c r="C38" s="340"/>
      <c r="D38" s="360"/>
      <c r="E38" s="360"/>
      <c r="F38" s="360"/>
      <c r="G38" s="360"/>
      <c r="H38" s="360"/>
      <c r="I38" s="358">
        <f>SUM(C38:H38)</f>
        <v>0</v>
      </c>
      <c r="K38" s="352"/>
      <c r="L38" s="352"/>
      <c r="M38" s="352"/>
      <c r="N38" s="352"/>
      <c r="O38" s="352"/>
      <c r="P38" s="352"/>
      <c r="Q38" s="353"/>
      <c r="R38" s="354"/>
      <c r="S38" s="353"/>
      <c r="T38" s="353"/>
      <c r="U38" s="353"/>
      <c r="V38" s="353"/>
      <c r="W38" s="353"/>
      <c r="X38" s="353"/>
      <c r="Y38" s="352"/>
      <c r="Z38" s="353"/>
      <c r="AA38" s="354"/>
      <c r="AB38" s="353"/>
      <c r="AC38" s="353"/>
      <c r="AD38" s="353"/>
      <c r="AE38" s="353"/>
      <c r="AF38" s="353"/>
      <c r="AG38" s="353"/>
      <c r="AH38" s="353"/>
      <c r="AI38" s="353"/>
    </row>
    <row r="39" spans="1:35" s="324" customFormat="1" ht="18.75" customHeight="1">
      <c r="A39" s="361" t="s">
        <v>675</v>
      </c>
      <c r="C39" s="294"/>
    </row>
    <row r="40" spans="1:35" s="324" customFormat="1" ht="18.75" customHeight="1">
      <c r="A40" s="362" t="s">
        <v>676</v>
      </c>
      <c r="AC40" s="583" t="str">
        <f ca="1">"Ngày "&amp;DAY(TODAY())&amp;" tháng "&amp;MONTH(TODAY())&amp;" năm "&amp;YEAR(TODAY())</f>
        <v>Ngày 15 tháng 3 năm 2016</v>
      </c>
      <c r="AD40" s="583"/>
      <c r="AE40" s="583"/>
      <c r="AF40" s="583"/>
      <c r="AG40" s="583"/>
    </row>
    <row r="41" spans="1:35" s="324" customFormat="1" ht="18" customHeight="1">
      <c r="A41" s="362" t="s">
        <v>677</v>
      </c>
      <c r="AC41" s="584" t="s">
        <v>608</v>
      </c>
      <c r="AD41" s="584"/>
      <c r="AE41" s="584"/>
      <c r="AF41" s="584"/>
      <c r="AG41" s="584"/>
    </row>
    <row r="42" spans="1:35" s="324" customFormat="1" ht="18" customHeight="1">
      <c r="A42" s="362" t="s">
        <v>678</v>
      </c>
      <c r="I42" s="326"/>
    </row>
    <row r="43" spans="1:35" s="324" customFormat="1" ht="18" customHeight="1">
      <c r="A43" s="363" t="s">
        <v>679</v>
      </c>
      <c r="I43" s="326"/>
      <c r="J43" s="326"/>
      <c r="K43" s="326"/>
    </row>
    <row r="44" spans="1:35" s="324" customFormat="1" ht="18" customHeight="1">
      <c r="A44" s="362"/>
      <c r="I44" s="326"/>
      <c r="J44" s="326"/>
      <c r="K44" s="326"/>
      <c r="AC44" s="364"/>
      <c r="AD44" s="364"/>
      <c r="AE44" s="364"/>
      <c r="AF44" s="364"/>
      <c r="AG44" s="364"/>
    </row>
    <row r="45" spans="1:35" s="324" customFormat="1" ht="18" customHeight="1">
      <c r="A45" s="365"/>
      <c r="I45" s="326"/>
      <c r="J45" s="326"/>
      <c r="K45" s="326"/>
      <c r="AC45" s="364"/>
      <c r="AD45" s="364"/>
      <c r="AE45" s="364"/>
      <c r="AF45" s="364"/>
      <c r="AG45" s="364"/>
    </row>
    <row r="46" spans="1:35" s="324" customFormat="1" ht="18" customHeight="1">
      <c r="A46" s="365"/>
      <c r="J46" s="326"/>
      <c r="K46" s="326"/>
      <c r="AC46" s="585" t="s">
        <v>680</v>
      </c>
      <c r="AD46" s="585"/>
      <c r="AE46" s="585"/>
      <c r="AF46" s="585"/>
      <c r="AG46" s="585"/>
    </row>
    <row r="47" spans="1:35" s="324" customFormat="1">
      <c r="N47" s="326"/>
      <c r="O47" s="326"/>
    </row>
    <row r="48" spans="1:35" s="324" customFormat="1">
      <c r="N48" s="326"/>
      <c r="O48" s="326"/>
    </row>
    <row r="49" spans="14:15" s="324" customFormat="1">
      <c r="N49" s="326"/>
      <c r="O49" s="326"/>
    </row>
    <row r="50" spans="14:15" s="324" customFormat="1">
      <c r="N50" s="326"/>
      <c r="O50" s="326"/>
    </row>
    <row r="51" spans="14:15" s="324" customFormat="1">
      <c r="N51" s="326"/>
      <c r="O51" s="326"/>
    </row>
    <row r="52" spans="14:15" s="324" customFormat="1">
      <c r="N52" s="326"/>
      <c r="O52" s="326"/>
    </row>
    <row r="53" spans="14:15" s="324" customFormat="1">
      <c r="N53" s="326"/>
      <c r="O53" s="326"/>
    </row>
    <row r="54" spans="14:15" s="324" customFormat="1">
      <c r="N54" s="326"/>
      <c r="O54" s="326"/>
    </row>
    <row r="55" spans="14:15" s="324" customFormat="1">
      <c r="N55" s="326"/>
      <c r="O55" s="326"/>
    </row>
    <row r="56" spans="14:15" s="324" customFormat="1">
      <c r="N56" s="326"/>
      <c r="O56" s="326"/>
    </row>
    <row r="57" spans="14:15" s="324" customFormat="1">
      <c r="N57" s="326"/>
      <c r="O57" s="326"/>
    </row>
    <row r="58" spans="14:15" s="324" customFormat="1">
      <c r="N58" s="326"/>
      <c r="O58" s="326"/>
    </row>
    <row r="59" spans="14:15" s="324" customFormat="1">
      <c r="N59" s="326"/>
      <c r="O59" s="326"/>
    </row>
    <row r="60" spans="14:15" s="324" customFormat="1">
      <c r="N60" s="326"/>
      <c r="O60" s="326"/>
    </row>
    <row r="61" spans="14:15" s="324" customFormat="1">
      <c r="N61" s="326"/>
      <c r="O61" s="326"/>
    </row>
    <row r="62" spans="14:15" s="324" customFormat="1">
      <c r="N62" s="326"/>
      <c r="O62" s="326"/>
    </row>
    <row r="63" spans="14:15" s="324" customFormat="1">
      <c r="N63" s="326"/>
      <c r="O63" s="326"/>
    </row>
    <row r="64" spans="14:15" s="324" customFormat="1">
      <c r="N64" s="326"/>
      <c r="O64" s="326"/>
    </row>
    <row r="65" spans="14:15" s="324" customFormat="1">
      <c r="N65" s="326"/>
      <c r="O65" s="326"/>
    </row>
    <row r="66" spans="14:15" s="324" customFormat="1">
      <c r="N66" s="326"/>
      <c r="O66" s="326"/>
    </row>
    <row r="67" spans="14:15" s="324" customFormat="1">
      <c r="N67" s="326"/>
      <c r="O67" s="326"/>
    </row>
    <row r="68" spans="14:15" s="324" customFormat="1">
      <c r="N68" s="326"/>
      <c r="O68" s="326"/>
    </row>
    <row r="69" spans="14:15" s="324" customFormat="1">
      <c r="N69" s="326"/>
      <c r="O69" s="326"/>
    </row>
    <row r="70" spans="14:15" s="324" customFormat="1">
      <c r="N70" s="326"/>
      <c r="O70" s="326"/>
    </row>
    <row r="71" spans="14:15" s="324" customFormat="1">
      <c r="N71" s="326"/>
      <c r="O71" s="326"/>
    </row>
    <row r="72" spans="14:15" s="324" customFormat="1">
      <c r="N72" s="326"/>
      <c r="O72" s="326"/>
    </row>
    <row r="73" spans="14:15" s="324" customFormat="1">
      <c r="N73" s="326"/>
      <c r="O73" s="326"/>
    </row>
    <row r="74" spans="14:15" s="324" customFormat="1">
      <c r="N74" s="326"/>
      <c r="O74" s="326"/>
    </row>
    <row r="75" spans="14:15" s="324" customFormat="1">
      <c r="N75" s="326"/>
      <c r="O75" s="326"/>
    </row>
    <row r="76" spans="14:15" s="324" customFormat="1">
      <c r="N76" s="326"/>
      <c r="O76" s="326"/>
    </row>
    <row r="77" spans="14:15" s="324" customFormat="1">
      <c r="N77" s="326"/>
      <c r="O77" s="326"/>
    </row>
    <row r="78" spans="14:15" s="324" customFormat="1">
      <c r="N78" s="326"/>
      <c r="O78" s="326"/>
    </row>
    <row r="79" spans="14:15" s="324" customFormat="1">
      <c r="N79" s="326"/>
      <c r="O79" s="326"/>
    </row>
    <row r="80" spans="14:15" s="324" customFormat="1">
      <c r="N80" s="326"/>
      <c r="O80" s="326"/>
    </row>
    <row r="81" spans="14:15" s="324" customFormat="1">
      <c r="N81" s="326"/>
      <c r="O81" s="326"/>
    </row>
    <row r="82" spans="14:15" s="324" customFormat="1">
      <c r="N82" s="326"/>
      <c r="O82" s="326"/>
    </row>
    <row r="83" spans="14:15" s="324" customFormat="1">
      <c r="N83" s="326"/>
      <c r="O83" s="326"/>
    </row>
    <row r="84" spans="14:15" s="324" customFormat="1">
      <c r="N84" s="326"/>
      <c r="O84" s="326"/>
    </row>
    <row r="85" spans="14:15" s="324" customFormat="1">
      <c r="N85" s="326"/>
      <c r="O85" s="326"/>
    </row>
    <row r="86" spans="14:15" s="324" customFormat="1">
      <c r="N86" s="326"/>
      <c r="O86" s="326"/>
    </row>
    <row r="87" spans="14:15" s="324" customFormat="1">
      <c r="N87" s="326"/>
      <c r="O87" s="326"/>
    </row>
    <row r="88" spans="14:15" s="324" customFormat="1">
      <c r="N88" s="326"/>
      <c r="O88" s="326"/>
    </row>
    <row r="89" spans="14:15" s="324" customFormat="1">
      <c r="N89" s="326"/>
      <c r="O89" s="326"/>
    </row>
    <row r="90" spans="14:15" s="324" customFormat="1">
      <c r="N90" s="326"/>
      <c r="O90" s="326"/>
    </row>
    <row r="91" spans="14:15" s="324" customFormat="1">
      <c r="N91" s="326"/>
      <c r="O91" s="326"/>
    </row>
    <row r="92" spans="14:15" s="324" customFormat="1">
      <c r="N92" s="326"/>
      <c r="O92" s="326"/>
    </row>
    <row r="93" spans="14:15" s="324" customFormat="1">
      <c r="N93" s="326"/>
      <c r="O93" s="326"/>
    </row>
    <row r="94" spans="14:15" s="324" customFormat="1">
      <c r="N94" s="326"/>
      <c r="O94" s="326"/>
    </row>
    <row r="95" spans="14:15" s="324" customFormat="1">
      <c r="N95" s="326"/>
      <c r="O95" s="326"/>
    </row>
    <row r="96" spans="14:15" s="324" customFormat="1">
      <c r="N96" s="326"/>
      <c r="O96" s="326"/>
    </row>
    <row r="97" spans="1:15" s="324" customFormat="1">
      <c r="N97" s="326"/>
      <c r="O97" s="326"/>
    </row>
    <row r="98" spans="1:15" s="324" customFormat="1">
      <c r="N98" s="326"/>
      <c r="O98" s="326"/>
    </row>
    <row r="99" spans="1:15" s="324" customFormat="1">
      <c r="I99" s="366"/>
      <c r="N99" s="326"/>
      <c r="O99" s="326"/>
    </row>
    <row r="100" spans="1:15" s="324" customFormat="1">
      <c r="B100" s="366"/>
      <c r="C100" s="366"/>
      <c r="D100" s="366"/>
      <c r="E100" s="366"/>
      <c r="F100" s="366"/>
      <c r="G100" s="366"/>
      <c r="H100" s="366"/>
      <c r="I100" s="366"/>
      <c r="N100" s="326"/>
      <c r="O100" s="326"/>
    </row>
    <row r="101" spans="1:15" s="324" customFormat="1">
      <c r="A101" s="366"/>
      <c r="B101" s="366"/>
      <c r="C101" s="366"/>
      <c r="D101" s="366"/>
      <c r="E101" s="366"/>
      <c r="F101" s="366"/>
      <c r="G101" s="366"/>
      <c r="H101" s="366"/>
      <c r="I101" s="366"/>
      <c r="J101" s="366"/>
      <c r="K101" s="366"/>
      <c r="L101" s="366"/>
      <c r="M101" s="366"/>
      <c r="N101" s="366"/>
      <c r="O101" s="326"/>
    </row>
  </sheetData>
  <mergeCells count="102">
    <mergeCell ref="A6:B6"/>
    <mergeCell ref="A7:A11"/>
    <mergeCell ref="B7:F7"/>
    <mergeCell ref="G7:G11"/>
    <mergeCell ref="H7:H10"/>
    <mergeCell ref="I7:J7"/>
    <mergeCell ref="I11:K11"/>
    <mergeCell ref="B1:C1"/>
    <mergeCell ref="E1:H1"/>
    <mergeCell ref="I1:S1"/>
    <mergeCell ref="A2:C3"/>
    <mergeCell ref="E2:V3"/>
    <mergeCell ref="G5:AD5"/>
    <mergeCell ref="Y8:AA9"/>
    <mergeCell ref="AB8:AB10"/>
    <mergeCell ref="AC8:AD9"/>
    <mergeCell ref="AE8:AF9"/>
    <mergeCell ref="AG8:AH9"/>
    <mergeCell ref="I9:J9"/>
    <mergeCell ref="R9:S9"/>
    <mergeCell ref="I10:J10"/>
    <mergeCell ref="R10:S10"/>
    <mergeCell ref="AA10:AA11"/>
    <mergeCell ref="U7:U11"/>
    <mergeCell ref="V7:V10"/>
    <mergeCell ref="W7:X10"/>
    <mergeCell ref="Y7:AH7"/>
    <mergeCell ref="I8:J8"/>
    <mergeCell ref="R8:S8"/>
    <mergeCell ref="L7:L11"/>
    <mergeCell ref="M7:M10"/>
    <mergeCell ref="N7:O10"/>
    <mergeCell ref="P7:P11"/>
    <mergeCell ref="Q7:Q10"/>
    <mergeCell ref="R7:S7"/>
    <mergeCell ref="N11:O11"/>
    <mergeCell ref="R11:T11"/>
    <mergeCell ref="W11:X11"/>
    <mergeCell ref="A14:I14"/>
    <mergeCell ref="K14:K16"/>
    <mergeCell ref="L14:AI14"/>
    <mergeCell ref="A15:A16"/>
    <mergeCell ref="B15:B16"/>
    <mergeCell ref="C15:C16"/>
    <mergeCell ref="D15:E15"/>
    <mergeCell ref="F15:F16"/>
    <mergeCell ref="G15:G16"/>
    <mergeCell ref="AI7:AI11"/>
    <mergeCell ref="B8:C8"/>
    <mergeCell ref="D8:E8"/>
    <mergeCell ref="F8:F10"/>
    <mergeCell ref="AB15:AE15"/>
    <mergeCell ref="AF15:AI15"/>
    <mergeCell ref="C17:C20"/>
    <mergeCell ref="M17:M20"/>
    <mergeCell ref="N17:N20"/>
    <mergeCell ref="Q17:Q20"/>
    <mergeCell ref="R17:R20"/>
    <mergeCell ref="U17:U20"/>
    <mergeCell ref="V17:V20"/>
    <mergeCell ref="Y17:Y20"/>
    <mergeCell ref="H15:H16"/>
    <mergeCell ref="I15:I16"/>
    <mergeCell ref="L15:O15"/>
    <mergeCell ref="P15:S15"/>
    <mergeCell ref="T15:W15"/>
    <mergeCell ref="X15:AA15"/>
    <mergeCell ref="Z17:Z20"/>
    <mergeCell ref="AC17:AC20"/>
    <mergeCell ref="AD17:AD20"/>
    <mergeCell ref="AG17:AG20"/>
    <mergeCell ref="AH17:AH20"/>
    <mergeCell ref="C21:C24"/>
    <mergeCell ref="K22:K24"/>
    <mergeCell ref="L22:AI22"/>
    <mergeCell ref="L23:O23"/>
    <mergeCell ref="P23:S23"/>
    <mergeCell ref="T23:W23"/>
    <mergeCell ref="X23:AA23"/>
    <mergeCell ref="AB23:AI28"/>
    <mergeCell ref="C25:C28"/>
    <mergeCell ref="M25:M28"/>
    <mergeCell ref="N25:N28"/>
    <mergeCell ref="Q25:Q28"/>
    <mergeCell ref="R25:R28"/>
    <mergeCell ref="U25:U28"/>
    <mergeCell ref="V25:V28"/>
    <mergeCell ref="AC30:AC32"/>
    <mergeCell ref="A35:A38"/>
    <mergeCell ref="AC40:AG40"/>
    <mergeCell ref="AC41:AG41"/>
    <mergeCell ref="AC46:AG46"/>
    <mergeCell ref="Y25:Y28"/>
    <mergeCell ref="Z25:Z28"/>
    <mergeCell ref="C29:C32"/>
    <mergeCell ref="K30:K32"/>
    <mergeCell ref="N30:N32"/>
    <mergeCell ref="P30:P32"/>
    <mergeCell ref="S30:S32"/>
    <mergeCell ref="U30:U32"/>
    <mergeCell ref="X30:X32"/>
    <mergeCell ref="Z30:Z32"/>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0"/>
  </sheetPr>
  <dimension ref="A1:N24"/>
  <sheetViews>
    <sheetView zoomScale="70" zoomScaleNormal="70" zoomScalePageLayoutView="70" workbookViewId="0">
      <pane xSplit="1" topLeftCell="B1" activePane="topRight" state="frozen"/>
      <selection activeCell="R10" sqref="R10"/>
      <selection pane="topRight" activeCell="I16" sqref="I16"/>
    </sheetView>
  </sheetViews>
  <sheetFormatPr defaultColWidth="12" defaultRowHeight="15.75"/>
  <cols>
    <col min="1" max="1" width="18.375" style="21" customWidth="1"/>
    <col min="2" max="10" width="9.625" style="21" customWidth="1"/>
    <col min="11" max="256" width="12" style="21"/>
    <col min="257" max="257" width="18.375" style="21" customWidth="1"/>
    <col min="258" max="266" width="9.625" style="21" customWidth="1"/>
    <col min="267" max="512" width="12" style="21"/>
    <col min="513" max="513" width="18.375" style="21" customWidth="1"/>
    <col min="514" max="522" width="9.625" style="21" customWidth="1"/>
    <col min="523" max="768" width="12" style="21"/>
    <col min="769" max="769" width="18.375" style="21" customWidth="1"/>
    <col min="770" max="778" width="9.625" style="21" customWidth="1"/>
    <col min="779" max="1024" width="12" style="21"/>
    <col min="1025" max="1025" width="18.375" style="21" customWidth="1"/>
    <col min="1026" max="1034" width="9.625" style="21" customWidth="1"/>
    <col min="1035" max="1280" width="12" style="21"/>
    <col min="1281" max="1281" width="18.375" style="21" customWidth="1"/>
    <col min="1282" max="1290" width="9.625" style="21" customWidth="1"/>
    <col min="1291" max="1536" width="12" style="21"/>
    <col min="1537" max="1537" width="18.375" style="21" customWidth="1"/>
    <col min="1538" max="1546" width="9.625" style="21" customWidth="1"/>
    <col min="1547" max="1792" width="12" style="21"/>
    <col min="1793" max="1793" width="18.375" style="21" customWidth="1"/>
    <col min="1794" max="1802" width="9.625" style="21" customWidth="1"/>
    <col min="1803" max="2048" width="12" style="21"/>
    <col min="2049" max="2049" width="18.375" style="21" customWidth="1"/>
    <col min="2050" max="2058" width="9.625" style="21" customWidth="1"/>
    <col min="2059" max="2304" width="12" style="21"/>
    <col min="2305" max="2305" width="18.375" style="21" customWidth="1"/>
    <col min="2306" max="2314" width="9.625" style="21" customWidth="1"/>
    <col min="2315" max="2560" width="12" style="21"/>
    <col min="2561" max="2561" width="18.375" style="21" customWidth="1"/>
    <col min="2562" max="2570" width="9.625" style="21" customWidth="1"/>
    <col min="2571" max="2816" width="12" style="21"/>
    <col min="2817" max="2817" width="18.375" style="21" customWidth="1"/>
    <col min="2818" max="2826" width="9.625" style="21" customWidth="1"/>
    <col min="2827" max="3072" width="12" style="21"/>
    <col min="3073" max="3073" width="18.375" style="21" customWidth="1"/>
    <col min="3074" max="3082" width="9.625" style="21" customWidth="1"/>
    <col min="3083" max="3328" width="12" style="21"/>
    <col min="3329" max="3329" width="18.375" style="21" customWidth="1"/>
    <col min="3330" max="3338" width="9.625" style="21" customWidth="1"/>
    <col min="3339" max="3584" width="12" style="21"/>
    <col min="3585" max="3585" width="18.375" style="21" customWidth="1"/>
    <col min="3586" max="3594" width="9.625" style="21" customWidth="1"/>
    <col min="3595" max="3840" width="12" style="21"/>
    <col min="3841" max="3841" width="18.375" style="21" customWidth="1"/>
    <col min="3842" max="3850" width="9.625" style="21" customWidth="1"/>
    <col min="3851" max="4096" width="12" style="21"/>
    <col min="4097" max="4097" width="18.375" style="21" customWidth="1"/>
    <col min="4098" max="4106" width="9.625" style="21" customWidth="1"/>
    <col min="4107" max="4352" width="12" style="21"/>
    <col min="4353" max="4353" width="18.375" style="21" customWidth="1"/>
    <col min="4354" max="4362" width="9.625" style="21" customWidth="1"/>
    <col min="4363" max="4608" width="12" style="21"/>
    <col min="4609" max="4609" width="18.375" style="21" customWidth="1"/>
    <col min="4610" max="4618" width="9.625" style="21" customWidth="1"/>
    <col min="4619" max="4864" width="12" style="21"/>
    <col min="4865" max="4865" width="18.375" style="21" customWidth="1"/>
    <col min="4866" max="4874" width="9.625" style="21" customWidth="1"/>
    <col min="4875" max="5120" width="12" style="21"/>
    <col min="5121" max="5121" width="18.375" style="21" customWidth="1"/>
    <col min="5122" max="5130" width="9.625" style="21" customWidth="1"/>
    <col min="5131" max="5376" width="12" style="21"/>
    <col min="5377" max="5377" width="18.375" style="21" customWidth="1"/>
    <col min="5378" max="5386" width="9.625" style="21" customWidth="1"/>
    <col min="5387" max="5632" width="12" style="21"/>
    <col min="5633" max="5633" width="18.375" style="21" customWidth="1"/>
    <col min="5634" max="5642" width="9.625" style="21" customWidth="1"/>
    <col min="5643" max="5888" width="12" style="21"/>
    <col min="5889" max="5889" width="18.375" style="21" customWidth="1"/>
    <col min="5890" max="5898" width="9.625" style="21" customWidth="1"/>
    <col min="5899" max="6144" width="12" style="21"/>
    <col min="6145" max="6145" width="18.375" style="21" customWidth="1"/>
    <col min="6146" max="6154" width="9.625" style="21" customWidth="1"/>
    <col min="6155" max="6400" width="12" style="21"/>
    <col min="6401" max="6401" width="18.375" style="21" customWidth="1"/>
    <col min="6402" max="6410" width="9.625" style="21" customWidth="1"/>
    <col min="6411" max="6656" width="12" style="21"/>
    <col min="6657" max="6657" width="18.375" style="21" customWidth="1"/>
    <col min="6658" max="6666" width="9.625" style="21" customWidth="1"/>
    <col min="6667" max="6912" width="12" style="21"/>
    <col min="6913" max="6913" width="18.375" style="21" customWidth="1"/>
    <col min="6914" max="6922" width="9.625" style="21" customWidth="1"/>
    <col min="6923" max="7168" width="12" style="21"/>
    <col min="7169" max="7169" width="18.375" style="21" customWidth="1"/>
    <col min="7170" max="7178" width="9.625" style="21" customWidth="1"/>
    <col min="7179" max="7424" width="12" style="21"/>
    <col min="7425" max="7425" width="18.375" style="21" customWidth="1"/>
    <col min="7426" max="7434" width="9.625" style="21" customWidth="1"/>
    <col min="7435" max="7680" width="12" style="21"/>
    <col min="7681" max="7681" width="18.375" style="21" customWidth="1"/>
    <col min="7682" max="7690" width="9.625" style="21" customWidth="1"/>
    <col min="7691" max="7936" width="12" style="21"/>
    <col min="7937" max="7937" width="18.375" style="21" customWidth="1"/>
    <col min="7938" max="7946" width="9.625" style="21" customWidth="1"/>
    <col min="7947" max="8192" width="12" style="21"/>
    <col min="8193" max="8193" width="18.375" style="21" customWidth="1"/>
    <col min="8194" max="8202" width="9.625" style="21" customWidth="1"/>
    <col min="8203" max="8448" width="12" style="21"/>
    <col min="8449" max="8449" width="18.375" style="21" customWidth="1"/>
    <col min="8450" max="8458" width="9.625" style="21" customWidth="1"/>
    <col min="8459" max="8704" width="12" style="21"/>
    <col min="8705" max="8705" width="18.375" style="21" customWidth="1"/>
    <col min="8706" max="8714" width="9.625" style="21" customWidth="1"/>
    <col min="8715" max="8960" width="12" style="21"/>
    <col min="8961" max="8961" width="18.375" style="21" customWidth="1"/>
    <col min="8962" max="8970" width="9.625" style="21" customWidth="1"/>
    <col min="8971" max="9216" width="12" style="21"/>
    <col min="9217" max="9217" width="18.375" style="21" customWidth="1"/>
    <col min="9218" max="9226" width="9.625" style="21" customWidth="1"/>
    <col min="9227" max="9472" width="12" style="21"/>
    <col min="9473" max="9473" width="18.375" style="21" customWidth="1"/>
    <col min="9474" max="9482" width="9.625" style="21" customWidth="1"/>
    <col min="9483" max="9728" width="12" style="21"/>
    <col min="9729" max="9729" width="18.375" style="21" customWidth="1"/>
    <col min="9730" max="9738" width="9.625" style="21" customWidth="1"/>
    <col min="9739" max="9984" width="12" style="21"/>
    <col min="9985" max="9985" width="18.375" style="21" customWidth="1"/>
    <col min="9986" max="9994" width="9.625" style="21" customWidth="1"/>
    <col min="9995" max="10240" width="12" style="21"/>
    <col min="10241" max="10241" width="18.375" style="21" customWidth="1"/>
    <col min="10242" max="10250" width="9.625" style="21" customWidth="1"/>
    <col min="10251" max="10496" width="12" style="21"/>
    <col min="10497" max="10497" width="18.375" style="21" customWidth="1"/>
    <col min="10498" max="10506" width="9.625" style="21" customWidth="1"/>
    <col min="10507" max="10752" width="12" style="21"/>
    <col min="10753" max="10753" width="18.375" style="21" customWidth="1"/>
    <col min="10754" max="10762" width="9.625" style="21" customWidth="1"/>
    <col min="10763" max="11008" width="12" style="21"/>
    <col min="11009" max="11009" width="18.375" style="21" customWidth="1"/>
    <col min="11010" max="11018" width="9.625" style="21" customWidth="1"/>
    <col min="11019" max="11264" width="12" style="21"/>
    <col min="11265" max="11265" width="18.375" style="21" customWidth="1"/>
    <col min="11266" max="11274" width="9.625" style="21" customWidth="1"/>
    <col min="11275" max="11520" width="12" style="21"/>
    <col min="11521" max="11521" width="18.375" style="21" customWidth="1"/>
    <col min="11522" max="11530" width="9.625" style="21" customWidth="1"/>
    <col min="11531" max="11776" width="12" style="21"/>
    <col min="11777" max="11777" width="18.375" style="21" customWidth="1"/>
    <col min="11778" max="11786" width="9.625" style="21" customWidth="1"/>
    <col min="11787" max="12032" width="12" style="21"/>
    <col min="12033" max="12033" width="18.375" style="21" customWidth="1"/>
    <col min="12034" max="12042" width="9.625" style="21" customWidth="1"/>
    <col min="12043" max="12288" width="12" style="21"/>
    <col min="12289" max="12289" width="18.375" style="21" customWidth="1"/>
    <col min="12290" max="12298" width="9.625" style="21" customWidth="1"/>
    <col min="12299" max="12544" width="12" style="21"/>
    <col min="12545" max="12545" width="18.375" style="21" customWidth="1"/>
    <col min="12546" max="12554" width="9.625" style="21" customWidth="1"/>
    <col min="12555" max="12800" width="12" style="21"/>
    <col min="12801" max="12801" width="18.375" style="21" customWidth="1"/>
    <col min="12802" max="12810" width="9.625" style="21" customWidth="1"/>
    <col min="12811" max="13056" width="12" style="21"/>
    <col min="13057" max="13057" width="18.375" style="21" customWidth="1"/>
    <col min="13058" max="13066" width="9.625" style="21" customWidth="1"/>
    <col min="13067" max="13312" width="12" style="21"/>
    <col min="13313" max="13313" width="18.375" style="21" customWidth="1"/>
    <col min="13314" max="13322" width="9.625" style="21" customWidth="1"/>
    <col min="13323" max="13568" width="12" style="21"/>
    <col min="13569" max="13569" width="18.375" style="21" customWidth="1"/>
    <col min="13570" max="13578" width="9.625" style="21" customWidth="1"/>
    <col min="13579" max="13824" width="12" style="21"/>
    <col min="13825" max="13825" width="18.375" style="21" customWidth="1"/>
    <col min="13826" max="13834" width="9.625" style="21" customWidth="1"/>
    <col min="13835" max="14080" width="12" style="21"/>
    <col min="14081" max="14081" width="18.375" style="21" customWidth="1"/>
    <col min="14082" max="14090" width="9.625" style="21" customWidth="1"/>
    <col min="14091" max="14336" width="12" style="21"/>
    <col min="14337" max="14337" width="18.375" style="21" customWidth="1"/>
    <col min="14338" max="14346" width="9.625" style="21" customWidth="1"/>
    <col min="14347" max="14592" width="12" style="21"/>
    <col min="14593" max="14593" width="18.375" style="21" customWidth="1"/>
    <col min="14594" max="14602" width="9.625" style="21" customWidth="1"/>
    <col min="14603" max="14848" width="12" style="21"/>
    <col min="14849" max="14849" width="18.375" style="21" customWidth="1"/>
    <col min="14850" max="14858" width="9.625" style="21" customWidth="1"/>
    <col min="14859" max="15104" width="12" style="21"/>
    <col min="15105" max="15105" width="18.375" style="21" customWidth="1"/>
    <col min="15106" max="15114" width="9.625" style="21" customWidth="1"/>
    <col min="15115" max="15360" width="12" style="21"/>
    <col min="15361" max="15361" width="18.375" style="21" customWidth="1"/>
    <col min="15362" max="15370" width="9.625" style="21" customWidth="1"/>
    <col min="15371" max="15616" width="12" style="21"/>
    <col min="15617" max="15617" width="18.375" style="21" customWidth="1"/>
    <col min="15618" max="15626" width="9.625" style="21" customWidth="1"/>
    <col min="15627" max="15872" width="12" style="21"/>
    <col min="15873" max="15873" width="18.375" style="21" customWidth="1"/>
    <col min="15874" max="15882" width="9.625" style="21" customWidth="1"/>
    <col min="15883" max="16128" width="12" style="21"/>
    <col min="16129" max="16129" width="18.375" style="21" customWidth="1"/>
    <col min="16130" max="16138" width="9.625" style="21" customWidth="1"/>
    <col min="16139" max="16384" width="12" style="21"/>
  </cols>
  <sheetData>
    <row r="1" spans="1:14" ht="18.75">
      <c r="A1" s="19"/>
      <c r="B1" s="20" t="s">
        <v>336</v>
      </c>
      <c r="E1" s="20"/>
      <c r="K1" s="22" t="s">
        <v>337</v>
      </c>
      <c r="L1" s="23">
        <f ca="1">TODAY()</f>
        <v>42444</v>
      </c>
    </row>
    <row r="2" spans="1:14">
      <c r="A2" s="695" t="s">
        <v>338</v>
      </c>
      <c r="B2" s="695"/>
      <c r="C2" s="695"/>
      <c r="D2" s="695"/>
      <c r="E2" s="695"/>
      <c r="F2" s="695"/>
      <c r="G2" s="695"/>
      <c r="H2" s="695"/>
      <c r="I2" s="695"/>
      <c r="J2" s="695"/>
      <c r="K2" s="695"/>
      <c r="L2" s="695"/>
    </row>
    <row r="3" spans="1:14">
      <c r="B3" s="696" t="s">
        <v>339</v>
      </c>
      <c r="C3" s="697"/>
      <c r="D3" s="697"/>
      <c r="E3" s="697"/>
      <c r="F3" s="697"/>
      <c r="G3" s="698"/>
      <c r="H3" s="696" t="s">
        <v>340</v>
      </c>
      <c r="I3" s="697"/>
      <c r="J3" s="697"/>
      <c r="K3" s="697"/>
      <c r="L3" s="698"/>
    </row>
    <row r="4" spans="1:14" ht="34.5" customHeight="1">
      <c r="A4" s="24" t="s">
        <v>341</v>
      </c>
      <c r="B4" s="25">
        <v>6</v>
      </c>
      <c r="C4" s="25">
        <v>7</v>
      </c>
      <c r="D4" s="25">
        <v>8</v>
      </c>
      <c r="E4" s="25">
        <v>9</v>
      </c>
      <c r="F4" s="25" t="s">
        <v>342</v>
      </c>
      <c r="G4" s="25" t="s">
        <v>343</v>
      </c>
      <c r="H4" s="25">
        <v>10</v>
      </c>
      <c r="I4" s="25">
        <v>11</v>
      </c>
      <c r="J4" s="25">
        <v>12</v>
      </c>
      <c r="K4" s="25" t="s">
        <v>342</v>
      </c>
      <c r="L4" s="25" t="s">
        <v>343</v>
      </c>
    </row>
    <row r="5" spans="1:14" s="32" customFormat="1" ht="21" customHeight="1">
      <c r="A5" s="26" t="s">
        <v>322</v>
      </c>
      <c r="B5" s="27">
        <v>4</v>
      </c>
      <c r="C5" s="27">
        <v>4</v>
      </c>
      <c r="D5" s="27">
        <v>4</v>
      </c>
      <c r="E5" s="27">
        <v>5</v>
      </c>
      <c r="F5" s="28">
        <f t="shared" ref="F5:F15" si="0">SUM(B5:E5)</f>
        <v>17</v>
      </c>
      <c r="G5" s="29">
        <f>(F5+1.33)*1.9/$F$21</f>
        <v>0.3109553571428571</v>
      </c>
      <c r="H5" s="30">
        <v>3</v>
      </c>
      <c r="I5" s="30">
        <v>3.5</v>
      </c>
      <c r="J5" s="30">
        <v>3</v>
      </c>
      <c r="K5" s="28">
        <f t="shared" ref="K5:K16" si="1">SUM(H5:J5)</f>
        <v>9.5</v>
      </c>
      <c r="L5" s="29">
        <f>(K5+2)*2.25/$K$21</f>
        <v>0.30263157894736842</v>
      </c>
      <c r="M5" s="31"/>
      <c r="N5" s="31"/>
    </row>
    <row r="6" spans="1:14" s="32" customFormat="1" ht="21" customHeight="1">
      <c r="A6" s="26" t="s">
        <v>323</v>
      </c>
      <c r="B6" s="27">
        <v>1</v>
      </c>
      <c r="C6" s="27">
        <v>2</v>
      </c>
      <c r="D6" s="33">
        <v>1.5</v>
      </c>
      <c r="E6" s="33">
        <v>1.5</v>
      </c>
      <c r="F6" s="34">
        <f t="shared" si="0"/>
        <v>6</v>
      </c>
      <c r="G6" s="35">
        <f>F6*1.9/$F$21</f>
        <v>0.10178571428571427</v>
      </c>
      <c r="H6" s="30">
        <v>1.5</v>
      </c>
      <c r="I6" s="30">
        <v>1</v>
      </c>
      <c r="J6" s="30">
        <v>1.5</v>
      </c>
      <c r="K6" s="36">
        <f t="shared" si="1"/>
        <v>4</v>
      </c>
      <c r="L6" s="37">
        <f t="shared" ref="L6:L16" si="2">K6*2.25/$K$21</f>
        <v>0.10526315789473684</v>
      </c>
      <c r="M6" s="31"/>
    </row>
    <row r="7" spans="1:14" s="32" customFormat="1" ht="21" customHeight="1">
      <c r="A7" s="26" t="s">
        <v>324</v>
      </c>
      <c r="B7" s="27">
        <v>1</v>
      </c>
      <c r="C7" s="27">
        <v>2</v>
      </c>
      <c r="D7" s="33">
        <v>1.5</v>
      </c>
      <c r="E7" s="33">
        <v>1.5</v>
      </c>
      <c r="F7" s="34">
        <f t="shared" si="0"/>
        <v>6</v>
      </c>
      <c r="G7" s="35">
        <f>F7*1.9/$F$21</f>
        <v>0.10178571428571427</v>
      </c>
      <c r="H7" s="30">
        <v>1.5</v>
      </c>
      <c r="I7" s="30">
        <v>1</v>
      </c>
      <c r="J7" s="30">
        <v>1.5</v>
      </c>
      <c r="K7" s="36">
        <f t="shared" si="1"/>
        <v>4</v>
      </c>
      <c r="L7" s="37">
        <f t="shared" si="2"/>
        <v>0.10526315789473684</v>
      </c>
      <c r="M7" s="31"/>
    </row>
    <row r="8" spans="1:14" s="32" customFormat="1" ht="21" customHeight="1">
      <c r="A8" s="26" t="s">
        <v>325</v>
      </c>
      <c r="B8" s="27">
        <v>1</v>
      </c>
      <c r="C8" s="27">
        <v>1</v>
      </c>
      <c r="D8" s="27">
        <v>1</v>
      </c>
      <c r="E8" s="27">
        <v>1</v>
      </c>
      <c r="F8" s="34">
        <f t="shared" si="0"/>
        <v>4</v>
      </c>
      <c r="G8" s="35">
        <f>F8*1.9/$F$21</f>
        <v>6.7857142857142852E-2</v>
      </c>
      <c r="H8" s="30">
        <v>1</v>
      </c>
      <c r="I8" s="30">
        <v>1</v>
      </c>
      <c r="J8" s="30">
        <v>1</v>
      </c>
      <c r="K8" s="36">
        <f t="shared" si="1"/>
        <v>3</v>
      </c>
      <c r="L8" s="37">
        <f t="shared" si="2"/>
        <v>7.8947368421052627E-2</v>
      </c>
      <c r="M8" s="31"/>
    </row>
    <row r="9" spans="1:14" s="32" customFormat="1" ht="21" customHeight="1">
      <c r="A9" s="26" t="s">
        <v>326</v>
      </c>
      <c r="B9" s="27">
        <v>3</v>
      </c>
      <c r="C9" s="27">
        <v>3</v>
      </c>
      <c r="D9" s="27">
        <v>3</v>
      </c>
      <c r="E9" s="27">
        <v>2</v>
      </c>
      <c r="F9" s="28">
        <f t="shared" si="0"/>
        <v>11</v>
      </c>
      <c r="G9" s="29">
        <f>(F9+1.33)*1.9/$F$21</f>
        <v>0.20916964285714285</v>
      </c>
      <c r="H9" s="30">
        <v>3</v>
      </c>
      <c r="I9" s="30">
        <v>3</v>
      </c>
      <c r="J9" s="30">
        <v>3</v>
      </c>
      <c r="K9" s="28">
        <f t="shared" si="1"/>
        <v>9</v>
      </c>
      <c r="L9" s="29">
        <f>(K9+2)*2.25/$K$21</f>
        <v>0.28947368421052633</v>
      </c>
      <c r="M9" s="31"/>
    </row>
    <row r="10" spans="1:14" s="32" customFormat="1" ht="21" customHeight="1">
      <c r="A10" s="26" t="s">
        <v>327</v>
      </c>
      <c r="B10" s="27">
        <v>4</v>
      </c>
      <c r="C10" s="27">
        <v>4</v>
      </c>
      <c r="D10" s="27">
        <v>4</v>
      </c>
      <c r="E10" s="27">
        <v>4</v>
      </c>
      <c r="F10" s="28">
        <f t="shared" si="0"/>
        <v>16</v>
      </c>
      <c r="G10" s="29">
        <f>(F10+1.33)*1.9/$F$21</f>
        <v>0.29399107142857134</v>
      </c>
      <c r="H10" s="30">
        <v>3</v>
      </c>
      <c r="I10" s="30">
        <v>3.5</v>
      </c>
      <c r="J10" s="30">
        <v>3.5</v>
      </c>
      <c r="K10" s="28">
        <f t="shared" si="1"/>
        <v>10</v>
      </c>
      <c r="L10" s="29">
        <f>(K10+2)*2.25/$K$21</f>
        <v>0.31578947368421051</v>
      </c>
      <c r="M10" s="31"/>
    </row>
    <row r="11" spans="1:14" s="32" customFormat="1" ht="21" customHeight="1">
      <c r="A11" s="26" t="s">
        <v>328</v>
      </c>
      <c r="B11" s="27">
        <v>1</v>
      </c>
      <c r="C11" s="27">
        <v>1</v>
      </c>
      <c r="D11" s="27">
        <v>1</v>
      </c>
      <c r="E11" s="27">
        <v>2</v>
      </c>
      <c r="F11" s="28">
        <f t="shared" si="0"/>
        <v>5</v>
      </c>
      <c r="G11" s="29">
        <f>(F11+1.33)*1.9/$F$21</f>
        <v>0.10738392857142856</v>
      </c>
      <c r="H11" s="30">
        <v>2</v>
      </c>
      <c r="I11" s="30">
        <v>2</v>
      </c>
      <c r="J11" s="30">
        <v>2</v>
      </c>
      <c r="K11" s="28">
        <f t="shared" si="1"/>
        <v>6</v>
      </c>
      <c r="L11" s="29">
        <f>(K11+2)*2.25/$K$21</f>
        <v>0.21052631578947367</v>
      </c>
      <c r="M11" s="31"/>
    </row>
    <row r="12" spans="1:14" s="32" customFormat="1" ht="21" customHeight="1">
      <c r="A12" s="26" t="s">
        <v>329</v>
      </c>
      <c r="B12" s="27">
        <v>0</v>
      </c>
      <c r="C12" s="27">
        <v>0</v>
      </c>
      <c r="D12" s="27">
        <v>2</v>
      </c>
      <c r="E12" s="27">
        <v>2</v>
      </c>
      <c r="F12" s="28">
        <f t="shared" si="0"/>
        <v>4</v>
      </c>
      <c r="G12" s="29">
        <f>(F12+1.33)*1.9/$F$21</f>
        <v>9.0419642857142851E-2</v>
      </c>
      <c r="H12" s="30">
        <v>2</v>
      </c>
      <c r="I12" s="30">
        <v>2</v>
      </c>
      <c r="J12" s="30">
        <v>2</v>
      </c>
      <c r="K12" s="28">
        <f t="shared" si="1"/>
        <v>6</v>
      </c>
      <c r="L12" s="29">
        <f>(K12+2)*2.25/$K$21</f>
        <v>0.21052631578947367</v>
      </c>
      <c r="M12" s="31"/>
    </row>
    <row r="13" spans="1:14" s="32" customFormat="1" ht="21" customHeight="1">
      <c r="A13" s="26" t="s">
        <v>330</v>
      </c>
      <c r="B13" s="27">
        <v>2</v>
      </c>
      <c r="C13" s="27">
        <v>2</v>
      </c>
      <c r="D13" s="27">
        <v>2</v>
      </c>
      <c r="E13" s="27">
        <v>2</v>
      </c>
      <c r="F13" s="28">
        <f t="shared" si="0"/>
        <v>8</v>
      </c>
      <c r="G13" s="29">
        <f>(F13+1.33)*1.9/$F$21</f>
        <v>0.15827678571428572</v>
      </c>
      <c r="H13" s="30">
        <v>1</v>
      </c>
      <c r="I13" s="33">
        <v>1.5</v>
      </c>
      <c r="J13" s="33">
        <v>1.5</v>
      </c>
      <c r="K13" s="28">
        <f t="shared" si="1"/>
        <v>4</v>
      </c>
      <c r="L13" s="29">
        <f>(K13+2)*2.25/$K$21</f>
        <v>0.15789473684210525</v>
      </c>
      <c r="M13" s="31"/>
    </row>
    <row r="14" spans="1:14" s="32" customFormat="1" ht="21" customHeight="1">
      <c r="A14" s="26" t="s">
        <v>344</v>
      </c>
      <c r="B14" s="27">
        <v>2</v>
      </c>
      <c r="C14" s="30">
        <v>1.5</v>
      </c>
      <c r="D14" s="30">
        <v>1.5</v>
      </c>
      <c r="E14" s="27">
        <v>1</v>
      </c>
      <c r="F14" s="34">
        <f t="shared" si="0"/>
        <v>6</v>
      </c>
      <c r="G14" s="35">
        <f>F14*1.9/$F$21</f>
        <v>0.10178571428571427</v>
      </c>
      <c r="H14" s="30">
        <v>1.5</v>
      </c>
      <c r="I14" s="30">
        <v>1.5</v>
      </c>
      <c r="J14" s="30">
        <v>1</v>
      </c>
      <c r="K14" s="36">
        <f t="shared" si="1"/>
        <v>4</v>
      </c>
      <c r="L14" s="37">
        <f t="shared" si="2"/>
        <v>0.10526315789473684</v>
      </c>
      <c r="M14" s="31"/>
    </row>
    <row r="15" spans="1:14" s="32" customFormat="1" ht="21" customHeight="1">
      <c r="A15" s="26" t="s">
        <v>333</v>
      </c>
      <c r="B15" s="27">
        <v>2</v>
      </c>
      <c r="C15" s="27">
        <v>2</v>
      </c>
      <c r="D15" s="27">
        <v>2</v>
      </c>
      <c r="E15" s="27">
        <v>2</v>
      </c>
      <c r="F15" s="34">
        <f t="shared" si="0"/>
        <v>8</v>
      </c>
      <c r="G15" s="35">
        <f>F15*1.9/$F$21</f>
        <v>0.1357142857142857</v>
      </c>
      <c r="H15" s="30">
        <v>2</v>
      </c>
      <c r="I15" s="30">
        <v>2</v>
      </c>
      <c r="J15" s="30">
        <v>2</v>
      </c>
      <c r="K15" s="36">
        <f t="shared" si="1"/>
        <v>6</v>
      </c>
      <c r="L15" s="37">
        <f t="shared" si="2"/>
        <v>0.15789473684210525</v>
      </c>
      <c r="M15" s="31"/>
    </row>
    <row r="16" spans="1:14" s="32" customFormat="1" ht="21" customHeight="1">
      <c r="A16" s="26" t="s">
        <v>345</v>
      </c>
      <c r="B16" s="27"/>
      <c r="C16" s="27"/>
      <c r="D16" s="27"/>
      <c r="E16" s="27"/>
      <c r="F16" s="34"/>
      <c r="G16" s="37"/>
      <c r="H16" s="30">
        <v>1</v>
      </c>
      <c r="I16" s="30">
        <v>1</v>
      </c>
      <c r="J16" s="30">
        <v>1</v>
      </c>
      <c r="K16" s="36">
        <f t="shared" si="1"/>
        <v>3</v>
      </c>
      <c r="L16" s="37">
        <f t="shared" si="2"/>
        <v>7.8947368421052627E-2</v>
      </c>
      <c r="M16" s="31"/>
    </row>
    <row r="17" spans="1:14" s="32" customFormat="1" ht="21" customHeight="1">
      <c r="A17" s="26" t="s">
        <v>346</v>
      </c>
      <c r="B17" s="27">
        <v>1</v>
      </c>
      <c r="C17" s="27">
        <v>1</v>
      </c>
      <c r="D17" s="27">
        <v>1</v>
      </c>
      <c r="E17" s="33">
        <v>0.5</v>
      </c>
      <c r="F17" s="36">
        <f>SUM(B17:E17)</f>
        <v>3.5</v>
      </c>
      <c r="G17" s="35">
        <f>F17*1.9/$F$21</f>
        <v>5.9374999999999997E-2</v>
      </c>
      <c r="H17" s="30"/>
      <c r="I17" s="30"/>
      <c r="J17" s="30"/>
      <c r="K17" s="36"/>
      <c r="L17" s="37"/>
      <c r="M17" s="31"/>
    </row>
    <row r="18" spans="1:14" s="32" customFormat="1" ht="21" customHeight="1">
      <c r="A18" s="26" t="s">
        <v>347</v>
      </c>
      <c r="B18" s="27">
        <v>1</v>
      </c>
      <c r="C18" s="27">
        <v>1</v>
      </c>
      <c r="D18" s="27">
        <v>1</v>
      </c>
      <c r="E18" s="33">
        <v>0.5</v>
      </c>
      <c r="F18" s="36">
        <f>SUM(B18:E18)</f>
        <v>3.5</v>
      </c>
      <c r="G18" s="35">
        <f>F18*1.9/$F$21</f>
        <v>5.9374999999999997E-2</v>
      </c>
      <c r="H18" s="30"/>
      <c r="I18" s="30"/>
      <c r="J18" s="30"/>
      <c r="K18" s="36"/>
      <c r="L18" s="37"/>
      <c r="M18" s="31"/>
    </row>
    <row r="19" spans="1:14" s="32" customFormat="1" ht="21" customHeight="1">
      <c r="A19" s="26" t="s">
        <v>334</v>
      </c>
      <c r="B19" s="27">
        <v>2</v>
      </c>
      <c r="C19" s="27">
        <v>2</v>
      </c>
      <c r="D19" s="27">
        <v>2</v>
      </c>
      <c r="E19" s="27"/>
      <c r="F19" s="34">
        <v>6</v>
      </c>
      <c r="G19" s="35">
        <f>F19*1.9/$F$21</f>
        <v>0.10178571428571427</v>
      </c>
      <c r="H19" s="30">
        <v>2</v>
      </c>
      <c r="I19" s="30">
        <v>1.5</v>
      </c>
      <c r="J19" s="30">
        <v>1.5</v>
      </c>
      <c r="K19" s="36">
        <f>SUM(H19:J19)</f>
        <v>5</v>
      </c>
      <c r="L19" s="37">
        <f>K19*2.25/$K$21</f>
        <v>0.13157894736842105</v>
      </c>
      <c r="M19" s="31"/>
      <c r="N19" s="38"/>
    </row>
    <row r="20" spans="1:14" s="32" customFormat="1" ht="21" customHeight="1">
      <c r="A20" s="26" t="s">
        <v>348</v>
      </c>
      <c r="B20" s="27">
        <v>2</v>
      </c>
      <c r="C20" s="27">
        <v>2</v>
      </c>
      <c r="D20" s="27">
        <v>2</v>
      </c>
      <c r="E20" s="27">
        <v>2</v>
      </c>
      <c r="F20" s="34">
        <f>SUM(B20:E20)</f>
        <v>8</v>
      </c>
      <c r="G20" s="37"/>
      <c r="H20" s="30">
        <v>4</v>
      </c>
      <c r="I20" s="30">
        <v>4</v>
      </c>
      <c r="J20" s="30">
        <v>4</v>
      </c>
      <c r="K20" s="36">
        <f>SUM(H20:J20)</f>
        <v>12</v>
      </c>
      <c r="L20" s="37"/>
      <c r="M20" s="31"/>
      <c r="N20" s="31"/>
    </row>
    <row r="21" spans="1:14" s="40" customFormat="1" ht="21" customHeight="1">
      <c r="A21" s="26" t="s">
        <v>349</v>
      </c>
      <c r="B21" s="34">
        <f t="shared" ref="B21:K21" si="3">SUM(B5:B20)</f>
        <v>27</v>
      </c>
      <c r="C21" s="34">
        <f t="shared" si="3"/>
        <v>28.5</v>
      </c>
      <c r="D21" s="34">
        <f t="shared" si="3"/>
        <v>29.5</v>
      </c>
      <c r="E21" s="34">
        <f t="shared" si="3"/>
        <v>27</v>
      </c>
      <c r="F21" s="34">
        <f t="shared" si="3"/>
        <v>112</v>
      </c>
      <c r="G21" s="39">
        <f>SUM(G5:G20)</f>
        <v>1.8996607142857143</v>
      </c>
      <c r="H21" s="36">
        <f t="shared" si="3"/>
        <v>28.5</v>
      </c>
      <c r="I21" s="36">
        <f t="shared" si="3"/>
        <v>28.5</v>
      </c>
      <c r="J21" s="36">
        <f t="shared" si="3"/>
        <v>28.5</v>
      </c>
      <c r="K21" s="36">
        <f t="shared" si="3"/>
        <v>85.5</v>
      </c>
      <c r="L21" s="39">
        <f>SUM(L5:L20)</f>
        <v>2.25</v>
      </c>
      <c r="M21" s="31"/>
    </row>
    <row r="23" spans="1:14">
      <c r="A23" s="21" t="s">
        <v>350</v>
      </c>
      <c r="F23" s="41">
        <f>0.136/6</f>
        <v>2.2666666666666668E-2</v>
      </c>
      <c r="H23" s="21" t="s">
        <v>351</v>
      </c>
      <c r="L23" s="41">
        <f>0.17/6</f>
        <v>2.8333333333333335E-2</v>
      </c>
    </row>
    <row r="24" spans="1:14">
      <c r="A24" s="42" t="s">
        <v>352</v>
      </c>
      <c r="H24" s="43" t="s">
        <v>352</v>
      </c>
      <c r="I24" s="44"/>
      <c r="J24" s="44"/>
      <c r="K24" s="44"/>
      <c r="L24" s="44"/>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0"/>
  </sheetPr>
  <dimension ref="A1:O23"/>
  <sheetViews>
    <sheetView zoomScale="70" zoomScaleNormal="70" zoomScalePageLayoutView="70" workbookViewId="0">
      <pane xSplit="1" topLeftCell="B1" activePane="topRight" state="frozen"/>
      <selection activeCell="R10" sqref="R10"/>
      <selection pane="topRight" activeCell="G9" sqref="G9"/>
    </sheetView>
  </sheetViews>
  <sheetFormatPr defaultColWidth="12" defaultRowHeight="15.75"/>
  <cols>
    <col min="1" max="1" width="18.375" style="62" customWidth="1"/>
    <col min="2" max="10" width="9.625" style="62" customWidth="1"/>
    <col min="11" max="256" width="12" style="62"/>
    <col min="257" max="257" width="18.375" style="62" customWidth="1"/>
    <col min="258" max="266" width="9.625" style="62" customWidth="1"/>
    <col min="267" max="512" width="12" style="62"/>
    <col min="513" max="513" width="18.375" style="62" customWidth="1"/>
    <col min="514" max="522" width="9.625" style="62" customWidth="1"/>
    <col min="523" max="768" width="12" style="62"/>
    <col min="769" max="769" width="18.375" style="62" customWidth="1"/>
    <col min="770" max="778" width="9.625" style="62" customWidth="1"/>
    <col min="779" max="1024" width="12" style="62"/>
    <col min="1025" max="1025" width="18.375" style="62" customWidth="1"/>
    <col min="1026" max="1034" width="9.625" style="62" customWidth="1"/>
    <col min="1035" max="1280" width="12" style="62"/>
    <col min="1281" max="1281" width="18.375" style="62" customWidth="1"/>
    <col min="1282" max="1290" width="9.625" style="62" customWidth="1"/>
    <col min="1291" max="1536" width="12" style="62"/>
    <col min="1537" max="1537" width="18.375" style="62" customWidth="1"/>
    <col min="1538" max="1546" width="9.625" style="62" customWidth="1"/>
    <col min="1547" max="1792" width="12" style="62"/>
    <col min="1793" max="1793" width="18.375" style="62" customWidth="1"/>
    <col min="1794" max="1802" width="9.625" style="62" customWidth="1"/>
    <col min="1803" max="2048" width="12" style="62"/>
    <col min="2049" max="2049" width="18.375" style="62" customWidth="1"/>
    <col min="2050" max="2058" width="9.625" style="62" customWidth="1"/>
    <col min="2059" max="2304" width="12" style="62"/>
    <col min="2305" max="2305" width="18.375" style="62" customWidth="1"/>
    <col min="2306" max="2314" width="9.625" style="62" customWidth="1"/>
    <col min="2315" max="2560" width="12" style="62"/>
    <col min="2561" max="2561" width="18.375" style="62" customWidth="1"/>
    <col min="2562" max="2570" width="9.625" style="62" customWidth="1"/>
    <col min="2571" max="2816" width="12" style="62"/>
    <col min="2817" max="2817" width="18.375" style="62" customWidth="1"/>
    <col min="2818" max="2826" width="9.625" style="62" customWidth="1"/>
    <col min="2827" max="3072" width="12" style="62"/>
    <col min="3073" max="3073" width="18.375" style="62" customWidth="1"/>
    <col min="3074" max="3082" width="9.625" style="62" customWidth="1"/>
    <col min="3083" max="3328" width="12" style="62"/>
    <col min="3329" max="3329" width="18.375" style="62" customWidth="1"/>
    <col min="3330" max="3338" width="9.625" style="62" customWidth="1"/>
    <col min="3339" max="3584" width="12" style="62"/>
    <col min="3585" max="3585" width="18.375" style="62" customWidth="1"/>
    <col min="3586" max="3594" width="9.625" style="62" customWidth="1"/>
    <col min="3595" max="3840" width="12" style="62"/>
    <col min="3841" max="3841" width="18.375" style="62" customWidth="1"/>
    <col min="3842" max="3850" width="9.625" style="62" customWidth="1"/>
    <col min="3851" max="4096" width="12" style="62"/>
    <col min="4097" max="4097" width="18.375" style="62" customWidth="1"/>
    <col min="4098" max="4106" width="9.625" style="62" customWidth="1"/>
    <col min="4107" max="4352" width="12" style="62"/>
    <col min="4353" max="4353" width="18.375" style="62" customWidth="1"/>
    <col min="4354" max="4362" width="9.625" style="62" customWidth="1"/>
    <col min="4363" max="4608" width="12" style="62"/>
    <col min="4609" max="4609" width="18.375" style="62" customWidth="1"/>
    <col min="4610" max="4618" width="9.625" style="62" customWidth="1"/>
    <col min="4619" max="4864" width="12" style="62"/>
    <col min="4865" max="4865" width="18.375" style="62" customWidth="1"/>
    <col min="4866" max="4874" width="9.625" style="62" customWidth="1"/>
    <col min="4875" max="5120" width="12" style="62"/>
    <col min="5121" max="5121" width="18.375" style="62" customWidth="1"/>
    <col min="5122" max="5130" width="9.625" style="62" customWidth="1"/>
    <col min="5131" max="5376" width="12" style="62"/>
    <col min="5377" max="5377" width="18.375" style="62" customWidth="1"/>
    <col min="5378" max="5386" width="9.625" style="62" customWidth="1"/>
    <col min="5387" max="5632" width="12" style="62"/>
    <col min="5633" max="5633" width="18.375" style="62" customWidth="1"/>
    <col min="5634" max="5642" width="9.625" style="62" customWidth="1"/>
    <col min="5643" max="5888" width="12" style="62"/>
    <col min="5889" max="5889" width="18.375" style="62" customWidth="1"/>
    <col min="5890" max="5898" width="9.625" style="62" customWidth="1"/>
    <col min="5899" max="6144" width="12" style="62"/>
    <col min="6145" max="6145" width="18.375" style="62" customWidth="1"/>
    <col min="6146" max="6154" width="9.625" style="62" customWidth="1"/>
    <col min="6155" max="6400" width="12" style="62"/>
    <col min="6401" max="6401" width="18.375" style="62" customWidth="1"/>
    <col min="6402" max="6410" width="9.625" style="62" customWidth="1"/>
    <col min="6411" max="6656" width="12" style="62"/>
    <col min="6657" max="6657" width="18.375" style="62" customWidth="1"/>
    <col min="6658" max="6666" width="9.625" style="62" customWidth="1"/>
    <col min="6667" max="6912" width="12" style="62"/>
    <col min="6913" max="6913" width="18.375" style="62" customWidth="1"/>
    <col min="6914" max="6922" width="9.625" style="62" customWidth="1"/>
    <col min="6923" max="7168" width="12" style="62"/>
    <col min="7169" max="7169" width="18.375" style="62" customWidth="1"/>
    <col min="7170" max="7178" width="9.625" style="62" customWidth="1"/>
    <col min="7179" max="7424" width="12" style="62"/>
    <col min="7425" max="7425" width="18.375" style="62" customWidth="1"/>
    <col min="7426" max="7434" width="9.625" style="62" customWidth="1"/>
    <col min="7435" max="7680" width="12" style="62"/>
    <col min="7681" max="7681" width="18.375" style="62" customWidth="1"/>
    <col min="7682" max="7690" width="9.625" style="62" customWidth="1"/>
    <col min="7691" max="7936" width="12" style="62"/>
    <col min="7937" max="7937" width="18.375" style="62" customWidth="1"/>
    <col min="7938" max="7946" width="9.625" style="62" customWidth="1"/>
    <col min="7947" max="8192" width="12" style="62"/>
    <col min="8193" max="8193" width="18.375" style="62" customWidth="1"/>
    <col min="8194" max="8202" width="9.625" style="62" customWidth="1"/>
    <col min="8203" max="8448" width="12" style="62"/>
    <col min="8449" max="8449" width="18.375" style="62" customWidth="1"/>
    <col min="8450" max="8458" width="9.625" style="62" customWidth="1"/>
    <col min="8459" max="8704" width="12" style="62"/>
    <col min="8705" max="8705" width="18.375" style="62" customWidth="1"/>
    <col min="8706" max="8714" width="9.625" style="62" customWidth="1"/>
    <col min="8715" max="8960" width="12" style="62"/>
    <col min="8961" max="8961" width="18.375" style="62" customWidth="1"/>
    <col min="8962" max="8970" width="9.625" style="62" customWidth="1"/>
    <col min="8971" max="9216" width="12" style="62"/>
    <col min="9217" max="9217" width="18.375" style="62" customWidth="1"/>
    <col min="9218" max="9226" width="9.625" style="62" customWidth="1"/>
    <col min="9227" max="9472" width="12" style="62"/>
    <col min="9473" max="9473" width="18.375" style="62" customWidth="1"/>
    <col min="9474" max="9482" width="9.625" style="62" customWidth="1"/>
    <col min="9483" max="9728" width="12" style="62"/>
    <col min="9729" max="9729" width="18.375" style="62" customWidth="1"/>
    <col min="9730" max="9738" width="9.625" style="62" customWidth="1"/>
    <col min="9739" max="9984" width="12" style="62"/>
    <col min="9985" max="9985" width="18.375" style="62" customWidth="1"/>
    <col min="9986" max="9994" width="9.625" style="62" customWidth="1"/>
    <col min="9995" max="10240" width="12" style="62"/>
    <col min="10241" max="10241" width="18.375" style="62" customWidth="1"/>
    <col min="10242" max="10250" width="9.625" style="62" customWidth="1"/>
    <col min="10251" max="10496" width="12" style="62"/>
    <col min="10497" max="10497" width="18.375" style="62" customWidth="1"/>
    <col min="10498" max="10506" width="9.625" style="62" customWidth="1"/>
    <col min="10507" max="10752" width="12" style="62"/>
    <col min="10753" max="10753" width="18.375" style="62" customWidth="1"/>
    <col min="10754" max="10762" width="9.625" style="62" customWidth="1"/>
    <col min="10763" max="11008" width="12" style="62"/>
    <col min="11009" max="11009" width="18.375" style="62" customWidth="1"/>
    <col min="11010" max="11018" width="9.625" style="62" customWidth="1"/>
    <col min="11019" max="11264" width="12" style="62"/>
    <col min="11265" max="11265" width="18.375" style="62" customWidth="1"/>
    <col min="11266" max="11274" width="9.625" style="62" customWidth="1"/>
    <col min="11275" max="11520" width="12" style="62"/>
    <col min="11521" max="11521" width="18.375" style="62" customWidth="1"/>
    <col min="11522" max="11530" width="9.625" style="62" customWidth="1"/>
    <col min="11531" max="11776" width="12" style="62"/>
    <col min="11777" max="11777" width="18.375" style="62" customWidth="1"/>
    <col min="11778" max="11786" width="9.625" style="62" customWidth="1"/>
    <col min="11787" max="12032" width="12" style="62"/>
    <col min="12033" max="12033" width="18.375" style="62" customWidth="1"/>
    <col min="12034" max="12042" width="9.625" style="62" customWidth="1"/>
    <col min="12043" max="12288" width="12" style="62"/>
    <col min="12289" max="12289" width="18.375" style="62" customWidth="1"/>
    <col min="12290" max="12298" width="9.625" style="62" customWidth="1"/>
    <col min="12299" max="12544" width="12" style="62"/>
    <col min="12545" max="12545" width="18.375" style="62" customWidth="1"/>
    <col min="12546" max="12554" width="9.625" style="62" customWidth="1"/>
    <col min="12555" max="12800" width="12" style="62"/>
    <col min="12801" max="12801" width="18.375" style="62" customWidth="1"/>
    <col min="12802" max="12810" width="9.625" style="62" customWidth="1"/>
    <col min="12811" max="13056" width="12" style="62"/>
    <col min="13057" max="13057" width="18.375" style="62" customWidth="1"/>
    <col min="13058" max="13066" width="9.625" style="62" customWidth="1"/>
    <col min="13067" max="13312" width="12" style="62"/>
    <col min="13313" max="13313" width="18.375" style="62" customWidth="1"/>
    <col min="13314" max="13322" width="9.625" style="62" customWidth="1"/>
    <col min="13323" max="13568" width="12" style="62"/>
    <col min="13569" max="13569" width="18.375" style="62" customWidth="1"/>
    <col min="13570" max="13578" width="9.625" style="62" customWidth="1"/>
    <col min="13579" max="13824" width="12" style="62"/>
    <col min="13825" max="13825" width="18.375" style="62" customWidth="1"/>
    <col min="13826" max="13834" width="9.625" style="62" customWidth="1"/>
    <col min="13835" max="14080" width="12" style="62"/>
    <col min="14081" max="14081" width="18.375" style="62" customWidth="1"/>
    <col min="14082" max="14090" width="9.625" style="62" customWidth="1"/>
    <col min="14091" max="14336" width="12" style="62"/>
    <col min="14337" max="14337" width="18.375" style="62" customWidth="1"/>
    <col min="14338" max="14346" width="9.625" style="62" customWidth="1"/>
    <col min="14347" max="14592" width="12" style="62"/>
    <col min="14593" max="14593" width="18.375" style="62" customWidth="1"/>
    <col min="14594" max="14602" width="9.625" style="62" customWidth="1"/>
    <col min="14603" max="14848" width="12" style="62"/>
    <col min="14849" max="14849" width="18.375" style="62" customWidth="1"/>
    <col min="14850" max="14858" width="9.625" style="62" customWidth="1"/>
    <col min="14859" max="15104" width="12" style="62"/>
    <col min="15105" max="15105" width="18.375" style="62" customWidth="1"/>
    <col min="15106" max="15114" width="9.625" style="62" customWidth="1"/>
    <col min="15115" max="15360" width="12" style="62"/>
    <col min="15361" max="15361" width="18.375" style="62" customWidth="1"/>
    <col min="15362" max="15370" width="9.625" style="62" customWidth="1"/>
    <col min="15371" max="15616" width="12" style="62"/>
    <col min="15617" max="15617" width="18.375" style="62" customWidth="1"/>
    <col min="15618" max="15626" width="9.625" style="62" customWidth="1"/>
    <col min="15627" max="15872" width="12" style="62"/>
    <col min="15873" max="15873" width="18.375" style="62" customWidth="1"/>
    <col min="15874" max="15882" width="9.625" style="62" customWidth="1"/>
    <col min="15883" max="16128" width="12" style="62"/>
    <col min="16129" max="16129" width="18.375" style="62" customWidth="1"/>
    <col min="16130" max="16138" width="9.625" style="62" customWidth="1"/>
    <col min="16139" max="16384" width="12" style="62"/>
  </cols>
  <sheetData>
    <row r="1" spans="1:15" ht="18.75">
      <c r="A1" s="60"/>
      <c r="B1" s="61" t="s">
        <v>356</v>
      </c>
      <c r="E1" s="61"/>
      <c r="K1" s="22" t="s">
        <v>337</v>
      </c>
      <c r="L1" s="23">
        <f ca="1">TODAY()</f>
        <v>42444</v>
      </c>
    </row>
    <row r="2" spans="1:15">
      <c r="A2" s="695" t="s">
        <v>357</v>
      </c>
      <c r="B2" s="695"/>
      <c r="C2" s="695"/>
      <c r="D2" s="695"/>
      <c r="E2" s="695"/>
      <c r="F2" s="695"/>
      <c r="G2" s="695"/>
      <c r="H2" s="695"/>
      <c r="I2" s="695"/>
      <c r="J2" s="695"/>
      <c r="K2" s="695"/>
      <c r="L2" s="695"/>
    </row>
    <row r="3" spans="1:15">
      <c r="B3" s="699" t="s">
        <v>339</v>
      </c>
      <c r="C3" s="700"/>
      <c r="D3" s="700"/>
      <c r="E3" s="700"/>
      <c r="F3" s="700"/>
      <c r="G3" s="701"/>
      <c r="H3" s="699" t="s">
        <v>340</v>
      </c>
      <c r="I3" s="700"/>
      <c r="J3" s="700"/>
      <c r="K3" s="700"/>
      <c r="L3" s="701"/>
    </row>
    <row r="4" spans="1:15" ht="34.5" customHeight="1">
      <c r="A4" s="63" t="s">
        <v>341</v>
      </c>
      <c r="B4" s="64">
        <v>6</v>
      </c>
      <c r="C4" s="64">
        <v>7</v>
      </c>
      <c r="D4" s="64">
        <v>8</v>
      </c>
      <c r="E4" s="64">
        <v>9</v>
      </c>
      <c r="F4" s="64" t="s">
        <v>342</v>
      </c>
      <c r="G4" s="64" t="s">
        <v>343</v>
      </c>
      <c r="H4" s="64">
        <v>10</v>
      </c>
      <c r="I4" s="64">
        <v>11</v>
      </c>
      <c r="J4" s="64">
        <v>12</v>
      </c>
      <c r="K4" s="64" t="s">
        <v>342</v>
      </c>
      <c r="L4" s="64" t="s">
        <v>343</v>
      </c>
    </row>
    <row r="5" spans="1:15" s="72" customFormat="1" ht="21" customHeight="1">
      <c r="A5" s="65" t="s">
        <v>322</v>
      </c>
      <c r="B5" s="66">
        <v>4</v>
      </c>
      <c r="C5" s="66">
        <v>4</v>
      </c>
      <c r="D5" s="66">
        <v>4</v>
      </c>
      <c r="E5" s="66">
        <v>5</v>
      </c>
      <c r="F5" s="67">
        <f t="shared" ref="F5:F15" si="0">SUM(B5:E5)</f>
        <v>17</v>
      </c>
      <c r="G5" s="68">
        <v>0.49516964285714288</v>
      </c>
      <c r="H5" s="69">
        <v>3</v>
      </c>
      <c r="I5" s="69">
        <v>3.5</v>
      </c>
      <c r="J5" s="69">
        <v>3</v>
      </c>
      <c r="K5" s="70">
        <v>9.5</v>
      </c>
      <c r="L5" s="71">
        <v>0.39643605870020965</v>
      </c>
    </row>
    <row r="6" spans="1:15" s="72" customFormat="1" ht="21" customHeight="1">
      <c r="A6" s="65" t="s">
        <v>323</v>
      </c>
      <c r="B6" s="66">
        <v>1</v>
      </c>
      <c r="C6" s="66">
        <v>2</v>
      </c>
      <c r="D6" s="73">
        <v>1.5</v>
      </c>
      <c r="E6" s="73">
        <v>1.5</v>
      </c>
      <c r="F6" s="67">
        <f t="shared" si="0"/>
        <v>6</v>
      </c>
      <c r="G6" s="68">
        <v>0.19070535714285713</v>
      </c>
      <c r="H6" s="69">
        <v>1.5</v>
      </c>
      <c r="I6" s="69">
        <v>1</v>
      </c>
      <c r="J6" s="69">
        <v>1.5</v>
      </c>
      <c r="K6" s="70">
        <f t="shared" ref="K6:K16" si="1">SUM(H6:J6)</f>
        <v>4</v>
      </c>
      <c r="L6" s="71">
        <v>0.18197064989517822</v>
      </c>
    </row>
    <row r="7" spans="1:15" s="72" customFormat="1" ht="21" customHeight="1">
      <c r="A7" s="65" t="s">
        <v>324</v>
      </c>
      <c r="B7" s="66">
        <v>1</v>
      </c>
      <c r="C7" s="66">
        <v>2</v>
      </c>
      <c r="D7" s="73">
        <v>1.5</v>
      </c>
      <c r="E7" s="73">
        <v>1.5</v>
      </c>
      <c r="F7" s="67">
        <f t="shared" si="0"/>
        <v>6</v>
      </c>
      <c r="G7" s="68">
        <v>0.19070535714285713</v>
      </c>
      <c r="H7" s="69">
        <v>1.5</v>
      </c>
      <c r="I7" s="69">
        <v>1</v>
      </c>
      <c r="J7" s="69">
        <v>1.5</v>
      </c>
      <c r="K7" s="70">
        <f t="shared" si="1"/>
        <v>4</v>
      </c>
      <c r="L7" s="71">
        <v>0.18197064989517822</v>
      </c>
    </row>
    <row r="8" spans="1:15" s="72" customFormat="1" ht="21" customHeight="1">
      <c r="A8" s="74" t="s">
        <v>325</v>
      </c>
      <c r="B8" s="66">
        <v>1</v>
      </c>
      <c r="C8" s="66">
        <v>1</v>
      </c>
      <c r="D8" s="66">
        <v>1</v>
      </c>
      <c r="E8" s="66">
        <v>1</v>
      </c>
      <c r="F8" s="67">
        <f t="shared" si="0"/>
        <v>4</v>
      </c>
      <c r="G8" s="75">
        <v>0.11071428571428572</v>
      </c>
      <c r="H8" s="69">
        <v>1</v>
      </c>
      <c r="I8" s="69">
        <v>1</v>
      </c>
      <c r="J8" s="69">
        <v>1</v>
      </c>
      <c r="K8" s="70">
        <f t="shared" si="1"/>
        <v>3</v>
      </c>
      <c r="L8" s="76">
        <v>0.11698113207547171</v>
      </c>
    </row>
    <row r="9" spans="1:15" s="72" customFormat="1" ht="21" customHeight="1">
      <c r="A9" s="65" t="s">
        <v>326</v>
      </c>
      <c r="B9" s="66">
        <v>3</v>
      </c>
      <c r="C9" s="66">
        <v>3</v>
      </c>
      <c r="D9" s="66">
        <v>3</v>
      </c>
      <c r="E9" s="66">
        <v>2</v>
      </c>
      <c r="F9" s="67">
        <f t="shared" si="0"/>
        <v>11</v>
      </c>
      <c r="G9" s="68">
        <v>0.32909821428571429</v>
      </c>
      <c r="H9" s="69">
        <v>3</v>
      </c>
      <c r="I9" s="69">
        <v>3</v>
      </c>
      <c r="J9" s="69">
        <v>3</v>
      </c>
      <c r="K9" s="70">
        <f t="shared" si="1"/>
        <v>9</v>
      </c>
      <c r="L9" s="71">
        <v>0.37693920335429765</v>
      </c>
    </row>
    <row r="10" spans="1:15" s="72" customFormat="1" ht="21" customHeight="1">
      <c r="A10" s="65" t="s">
        <v>327</v>
      </c>
      <c r="B10" s="66">
        <v>4</v>
      </c>
      <c r="C10" s="66">
        <v>4</v>
      </c>
      <c r="D10" s="66">
        <v>4</v>
      </c>
      <c r="E10" s="66">
        <v>4</v>
      </c>
      <c r="F10" s="67">
        <f t="shared" si="0"/>
        <v>16</v>
      </c>
      <c r="G10" s="68">
        <v>0.46749107142857144</v>
      </c>
      <c r="H10" s="69">
        <v>3</v>
      </c>
      <c r="I10" s="69">
        <v>3.5</v>
      </c>
      <c r="J10" s="69">
        <v>3.5</v>
      </c>
      <c r="K10" s="70">
        <f t="shared" si="1"/>
        <v>10</v>
      </c>
      <c r="L10" s="71">
        <v>0.41593291404612154</v>
      </c>
      <c r="O10" s="77"/>
    </row>
    <row r="11" spans="1:15" s="72" customFormat="1" ht="21" customHeight="1">
      <c r="A11" s="65" t="s">
        <v>328</v>
      </c>
      <c r="B11" s="66">
        <v>1</v>
      </c>
      <c r="C11" s="66">
        <v>1</v>
      </c>
      <c r="D11" s="66">
        <v>1</v>
      </c>
      <c r="E11" s="66">
        <v>2</v>
      </c>
      <c r="F11" s="67">
        <f t="shared" si="0"/>
        <v>5</v>
      </c>
      <c r="G11" s="68">
        <v>0.16302678571428572</v>
      </c>
      <c r="H11" s="69">
        <v>2</v>
      </c>
      <c r="I11" s="69">
        <v>2</v>
      </c>
      <c r="J11" s="69">
        <v>2</v>
      </c>
      <c r="K11" s="70">
        <f t="shared" si="1"/>
        <v>6</v>
      </c>
      <c r="L11" s="71">
        <v>0.25995807127882603</v>
      </c>
      <c r="O11" s="77"/>
    </row>
    <row r="12" spans="1:15" s="72" customFormat="1" ht="21" customHeight="1">
      <c r="A12" s="65" t="s">
        <v>329</v>
      </c>
      <c r="B12" s="66">
        <v>0</v>
      </c>
      <c r="C12" s="66">
        <v>0</v>
      </c>
      <c r="D12" s="66">
        <v>2</v>
      </c>
      <c r="E12" s="66">
        <v>2</v>
      </c>
      <c r="F12" s="67">
        <f t="shared" si="0"/>
        <v>4</v>
      </c>
      <c r="G12" s="68">
        <v>0.13534821428571428</v>
      </c>
      <c r="H12" s="69">
        <v>2</v>
      </c>
      <c r="I12" s="69">
        <v>2</v>
      </c>
      <c r="J12" s="69">
        <v>2</v>
      </c>
      <c r="K12" s="70">
        <f t="shared" si="1"/>
        <v>6</v>
      </c>
      <c r="L12" s="71">
        <v>0.25995807127882603</v>
      </c>
    </row>
    <row r="13" spans="1:15" s="72" customFormat="1" ht="21" customHeight="1">
      <c r="A13" s="65" t="s">
        <v>330</v>
      </c>
      <c r="B13" s="66">
        <v>2</v>
      </c>
      <c r="C13" s="66">
        <v>2</v>
      </c>
      <c r="D13" s="66">
        <v>2</v>
      </c>
      <c r="E13" s="66">
        <v>2</v>
      </c>
      <c r="F13" s="67">
        <f t="shared" si="0"/>
        <v>8</v>
      </c>
      <c r="G13" s="68">
        <v>0.24606250000000002</v>
      </c>
      <c r="H13" s="69">
        <v>1</v>
      </c>
      <c r="I13" s="73">
        <v>1.5</v>
      </c>
      <c r="J13" s="73">
        <v>1.5</v>
      </c>
      <c r="K13" s="70">
        <f t="shared" si="1"/>
        <v>4</v>
      </c>
      <c r="L13" s="71">
        <v>0.18197064989517822</v>
      </c>
    </row>
    <row r="14" spans="1:15" s="72" customFormat="1" ht="21" customHeight="1">
      <c r="A14" s="74" t="s">
        <v>344</v>
      </c>
      <c r="B14" s="66">
        <v>2</v>
      </c>
      <c r="C14" s="69">
        <v>1.5</v>
      </c>
      <c r="D14" s="69">
        <v>1.5</v>
      </c>
      <c r="E14" s="66">
        <v>1</v>
      </c>
      <c r="F14" s="67">
        <f t="shared" si="0"/>
        <v>6</v>
      </c>
      <c r="G14" s="75">
        <v>0.16607142857142859</v>
      </c>
      <c r="H14" s="69">
        <v>1.5</v>
      </c>
      <c r="I14" s="69">
        <v>1.5</v>
      </c>
      <c r="J14" s="69">
        <v>1</v>
      </c>
      <c r="K14" s="70">
        <f t="shared" si="1"/>
        <v>4</v>
      </c>
      <c r="L14" s="76">
        <v>0.15597484276729559</v>
      </c>
    </row>
    <row r="15" spans="1:15" s="72" customFormat="1" ht="21" customHeight="1">
      <c r="A15" s="74" t="s">
        <v>333</v>
      </c>
      <c r="B15" s="66">
        <v>2</v>
      </c>
      <c r="C15" s="66">
        <v>2</v>
      </c>
      <c r="D15" s="66">
        <v>2</v>
      </c>
      <c r="E15" s="66">
        <v>2</v>
      </c>
      <c r="F15" s="67">
        <f t="shared" si="0"/>
        <v>8</v>
      </c>
      <c r="G15" s="75">
        <v>0.22142857142857145</v>
      </c>
      <c r="H15" s="69">
        <v>2</v>
      </c>
      <c r="I15" s="69">
        <v>2</v>
      </c>
      <c r="J15" s="69">
        <v>2</v>
      </c>
      <c r="K15" s="70">
        <f t="shared" si="1"/>
        <v>6</v>
      </c>
      <c r="L15" s="76">
        <v>0.23396226415094343</v>
      </c>
    </row>
    <row r="16" spans="1:15" s="72" customFormat="1" ht="21" customHeight="1">
      <c r="A16" s="74" t="s">
        <v>345</v>
      </c>
      <c r="B16" s="66"/>
      <c r="C16" s="66"/>
      <c r="D16" s="66"/>
      <c r="E16" s="66"/>
      <c r="F16" s="67"/>
      <c r="G16" s="76"/>
      <c r="H16" s="69">
        <v>1</v>
      </c>
      <c r="I16" s="69">
        <v>1</v>
      </c>
      <c r="J16" s="69">
        <v>1</v>
      </c>
      <c r="K16" s="70">
        <f t="shared" si="1"/>
        <v>3</v>
      </c>
      <c r="L16" s="76">
        <v>0.11698113207547171</v>
      </c>
    </row>
    <row r="17" spans="1:12" s="72" customFormat="1" ht="21" customHeight="1">
      <c r="A17" s="74" t="s">
        <v>346</v>
      </c>
      <c r="B17" s="66">
        <v>1</v>
      </c>
      <c r="C17" s="66">
        <v>1</v>
      </c>
      <c r="D17" s="66">
        <v>1</v>
      </c>
      <c r="E17" s="73">
        <v>0.5</v>
      </c>
      <c r="F17" s="70">
        <f>SUM(B17:E17)</f>
        <v>3.5</v>
      </c>
      <c r="G17" s="75">
        <v>9.6875000000000003E-2</v>
      </c>
      <c r="H17" s="69"/>
      <c r="I17" s="69"/>
      <c r="J17" s="69"/>
      <c r="K17" s="70"/>
      <c r="L17" s="76"/>
    </row>
    <row r="18" spans="1:12" s="72" customFormat="1" ht="21" customHeight="1">
      <c r="A18" s="74" t="s">
        <v>347</v>
      </c>
      <c r="B18" s="66">
        <v>1</v>
      </c>
      <c r="C18" s="66">
        <v>1</v>
      </c>
      <c r="D18" s="66">
        <v>1</v>
      </c>
      <c r="E18" s="73">
        <v>0.5</v>
      </c>
      <c r="F18" s="70">
        <f>SUM(B18:E18)</f>
        <v>3.5</v>
      </c>
      <c r="G18" s="75">
        <v>9.6875000000000003E-2</v>
      </c>
      <c r="H18" s="69"/>
      <c r="I18" s="69"/>
      <c r="J18" s="69"/>
      <c r="K18" s="70"/>
      <c r="L18" s="76"/>
    </row>
    <row r="19" spans="1:12" s="72" customFormat="1" ht="21" customHeight="1">
      <c r="A19" s="65" t="s">
        <v>334</v>
      </c>
      <c r="B19" s="66">
        <v>2</v>
      </c>
      <c r="C19" s="66">
        <v>2</v>
      </c>
      <c r="D19" s="66">
        <v>2</v>
      </c>
      <c r="E19" s="66"/>
      <c r="F19" s="67">
        <v>6</v>
      </c>
      <c r="G19" s="68">
        <v>0.19070535714285713</v>
      </c>
      <c r="H19" s="69">
        <v>2</v>
      </c>
      <c r="I19" s="69">
        <v>1.5</v>
      </c>
      <c r="J19" s="69">
        <v>1.5</v>
      </c>
      <c r="K19" s="70">
        <f>SUM(H19:J19)</f>
        <v>5</v>
      </c>
      <c r="L19" s="71">
        <v>0.22096436058700208</v>
      </c>
    </row>
    <row r="20" spans="1:12" s="72" customFormat="1" ht="21" customHeight="1">
      <c r="A20" s="74" t="s">
        <v>348</v>
      </c>
      <c r="B20" s="66">
        <v>2</v>
      </c>
      <c r="C20" s="66">
        <v>2</v>
      </c>
      <c r="D20" s="66">
        <v>2</v>
      </c>
      <c r="E20" s="66">
        <v>2</v>
      </c>
      <c r="F20" s="67">
        <f>SUM(B20:E20)</f>
        <v>8</v>
      </c>
      <c r="G20" s="76"/>
      <c r="H20" s="69">
        <v>2</v>
      </c>
      <c r="I20" s="69">
        <v>2</v>
      </c>
      <c r="J20" s="69">
        <v>2</v>
      </c>
      <c r="K20" s="70">
        <f>SUM(H20:J20)</f>
        <v>6</v>
      </c>
      <c r="L20" s="76"/>
    </row>
    <row r="21" spans="1:12" s="79" customFormat="1" ht="21" customHeight="1">
      <c r="A21" s="74" t="s">
        <v>349</v>
      </c>
      <c r="B21" s="67">
        <f t="shared" ref="B21:L21" si="2">SUM(B5:B20)</f>
        <v>27</v>
      </c>
      <c r="C21" s="67">
        <f t="shared" si="2"/>
        <v>28.5</v>
      </c>
      <c r="D21" s="67">
        <f t="shared" si="2"/>
        <v>29.5</v>
      </c>
      <c r="E21" s="67">
        <f t="shared" si="2"/>
        <v>27</v>
      </c>
      <c r="F21" s="67">
        <f t="shared" si="2"/>
        <v>112</v>
      </c>
      <c r="G21" s="78">
        <f t="shared" si="2"/>
        <v>3.1002767857142852</v>
      </c>
      <c r="H21" s="70">
        <f t="shared" si="2"/>
        <v>26.5</v>
      </c>
      <c r="I21" s="70">
        <f t="shared" si="2"/>
        <v>26.5</v>
      </c>
      <c r="J21" s="70">
        <f t="shared" si="2"/>
        <v>26.5</v>
      </c>
      <c r="K21" s="70">
        <f t="shared" si="2"/>
        <v>79.5</v>
      </c>
      <c r="L21" s="78">
        <f t="shared" si="2"/>
        <v>3.1</v>
      </c>
    </row>
    <row r="23" spans="1:12">
      <c r="A23" s="62" t="s">
        <v>358</v>
      </c>
      <c r="H23" s="62" t="s">
        <v>358</v>
      </c>
    </row>
  </sheetData>
  <sheetProtection password="DCE1" sheet="1" objects="1" scenarios="1"/>
  <mergeCells count="3">
    <mergeCell ref="A2:L2"/>
    <mergeCell ref="B3:G3"/>
    <mergeCell ref="H3:L3"/>
  </mergeCells>
  <pageMargins left="0.5" right="0.25" top="0.5" bottom="0.5" header="0.5" footer="0"/>
  <pageSetup paperSize="9" orientation="landscape" r:id="rId1"/>
  <headerFooter alignWithMargins="0"/>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L15"/>
  <sheetViews>
    <sheetView zoomScale="85" zoomScaleNormal="85" zoomScalePageLayoutView="85" workbookViewId="0">
      <pane xSplit="1" ySplit="4" topLeftCell="B5" activePane="bottomRight" state="frozen"/>
      <selection activeCell="R10" sqref="R10"/>
      <selection pane="topRight" activeCell="R10" sqref="R10"/>
      <selection pane="bottomLeft" activeCell="R10" sqref="R10"/>
      <selection pane="bottomRight" activeCell="L12" sqref="L12"/>
    </sheetView>
  </sheetViews>
  <sheetFormatPr defaultColWidth="12" defaultRowHeight="15.75"/>
  <cols>
    <col min="1" max="1" width="16.875" style="45" customWidth="1"/>
    <col min="2" max="10" width="9.625" style="45" customWidth="1"/>
    <col min="11" max="256" width="12" style="45"/>
    <col min="257" max="257" width="16.875" style="45" customWidth="1"/>
    <col min="258" max="266" width="9.625" style="45" customWidth="1"/>
    <col min="267" max="512" width="12" style="45"/>
    <col min="513" max="513" width="16.875" style="45" customWidth="1"/>
    <col min="514" max="522" width="9.625" style="45" customWidth="1"/>
    <col min="523" max="768" width="12" style="45"/>
    <col min="769" max="769" width="16.875" style="45" customWidth="1"/>
    <col min="770" max="778" width="9.625" style="45" customWidth="1"/>
    <col min="779" max="1024" width="12" style="45"/>
    <col min="1025" max="1025" width="16.875" style="45" customWidth="1"/>
    <col min="1026" max="1034" width="9.625" style="45" customWidth="1"/>
    <col min="1035" max="1280" width="12" style="45"/>
    <col min="1281" max="1281" width="16.875" style="45" customWidth="1"/>
    <col min="1282" max="1290" width="9.625" style="45" customWidth="1"/>
    <col min="1291" max="1536" width="12" style="45"/>
    <col min="1537" max="1537" width="16.875" style="45" customWidth="1"/>
    <col min="1538" max="1546" width="9.625" style="45" customWidth="1"/>
    <col min="1547" max="1792" width="12" style="45"/>
    <col min="1793" max="1793" width="16.875" style="45" customWidth="1"/>
    <col min="1794" max="1802" width="9.625" style="45" customWidth="1"/>
    <col min="1803" max="2048" width="12" style="45"/>
    <col min="2049" max="2049" width="16.875" style="45" customWidth="1"/>
    <col min="2050" max="2058" width="9.625" style="45" customWidth="1"/>
    <col min="2059" max="2304" width="12" style="45"/>
    <col min="2305" max="2305" width="16.875" style="45" customWidth="1"/>
    <col min="2306" max="2314" width="9.625" style="45" customWidth="1"/>
    <col min="2315" max="2560" width="12" style="45"/>
    <col min="2561" max="2561" width="16.875" style="45" customWidth="1"/>
    <col min="2562" max="2570" width="9.625" style="45" customWidth="1"/>
    <col min="2571" max="2816" width="12" style="45"/>
    <col min="2817" max="2817" width="16.875" style="45" customWidth="1"/>
    <col min="2818" max="2826" width="9.625" style="45" customWidth="1"/>
    <col min="2827" max="3072" width="12" style="45"/>
    <col min="3073" max="3073" width="16.875" style="45" customWidth="1"/>
    <col min="3074" max="3082" width="9.625" style="45" customWidth="1"/>
    <col min="3083" max="3328" width="12" style="45"/>
    <col min="3329" max="3329" width="16.875" style="45" customWidth="1"/>
    <col min="3330" max="3338" width="9.625" style="45" customWidth="1"/>
    <col min="3339" max="3584" width="12" style="45"/>
    <col min="3585" max="3585" width="16.875" style="45" customWidth="1"/>
    <col min="3586" max="3594" width="9.625" style="45" customWidth="1"/>
    <col min="3595" max="3840" width="12" style="45"/>
    <col min="3841" max="3841" width="16.875" style="45" customWidth="1"/>
    <col min="3842" max="3850" width="9.625" style="45" customWidth="1"/>
    <col min="3851" max="4096" width="12" style="45"/>
    <col min="4097" max="4097" width="16.875" style="45" customWidth="1"/>
    <col min="4098" max="4106" width="9.625" style="45" customWidth="1"/>
    <col min="4107" max="4352" width="12" style="45"/>
    <col min="4353" max="4353" width="16.875" style="45" customWidth="1"/>
    <col min="4354" max="4362" width="9.625" style="45" customWidth="1"/>
    <col min="4363" max="4608" width="12" style="45"/>
    <col min="4609" max="4609" width="16.875" style="45" customWidth="1"/>
    <col min="4610" max="4618" width="9.625" style="45" customWidth="1"/>
    <col min="4619" max="4864" width="12" style="45"/>
    <col min="4865" max="4865" width="16.875" style="45" customWidth="1"/>
    <col min="4866" max="4874" width="9.625" style="45" customWidth="1"/>
    <col min="4875" max="5120" width="12" style="45"/>
    <col min="5121" max="5121" width="16.875" style="45" customWidth="1"/>
    <col min="5122" max="5130" width="9.625" style="45" customWidth="1"/>
    <col min="5131" max="5376" width="12" style="45"/>
    <col min="5377" max="5377" width="16.875" style="45" customWidth="1"/>
    <col min="5378" max="5386" width="9.625" style="45" customWidth="1"/>
    <col min="5387" max="5632" width="12" style="45"/>
    <col min="5633" max="5633" width="16.875" style="45" customWidth="1"/>
    <col min="5634" max="5642" width="9.625" style="45" customWidth="1"/>
    <col min="5643" max="5888" width="12" style="45"/>
    <col min="5889" max="5889" width="16.875" style="45" customWidth="1"/>
    <col min="5890" max="5898" width="9.625" style="45" customWidth="1"/>
    <col min="5899" max="6144" width="12" style="45"/>
    <col min="6145" max="6145" width="16.875" style="45" customWidth="1"/>
    <col min="6146" max="6154" width="9.625" style="45" customWidth="1"/>
    <col min="6155" max="6400" width="12" style="45"/>
    <col min="6401" max="6401" width="16.875" style="45" customWidth="1"/>
    <col min="6402" max="6410" width="9.625" style="45" customWidth="1"/>
    <col min="6411" max="6656" width="12" style="45"/>
    <col min="6657" max="6657" width="16.875" style="45" customWidth="1"/>
    <col min="6658" max="6666" width="9.625" style="45" customWidth="1"/>
    <col min="6667" max="6912" width="12" style="45"/>
    <col min="6913" max="6913" width="16.875" style="45" customWidth="1"/>
    <col min="6914" max="6922" width="9.625" style="45" customWidth="1"/>
    <col min="6923" max="7168" width="12" style="45"/>
    <col min="7169" max="7169" width="16.875" style="45" customWidth="1"/>
    <col min="7170" max="7178" width="9.625" style="45" customWidth="1"/>
    <col min="7179" max="7424" width="12" style="45"/>
    <col min="7425" max="7425" width="16.875" style="45" customWidth="1"/>
    <col min="7426" max="7434" width="9.625" style="45" customWidth="1"/>
    <col min="7435" max="7680" width="12" style="45"/>
    <col min="7681" max="7681" width="16.875" style="45" customWidth="1"/>
    <col min="7682" max="7690" width="9.625" style="45" customWidth="1"/>
    <col min="7691" max="7936" width="12" style="45"/>
    <col min="7937" max="7937" width="16.875" style="45" customWidth="1"/>
    <col min="7938" max="7946" width="9.625" style="45" customWidth="1"/>
    <col min="7947" max="8192" width="12" style="45"/>
    <col min="8193" max="8193" width="16.875" style="45" customWidth="1"/>
    <col min="8194" max="8202" width="9.625" style="45" customWidth="1"/>
    <col min="8203" max="8448" width="12" style="45"/>
    <col min="8449" max="8449" width="16.875" style="45" customWidth="1"/>
    <col min="8450" max="8458" width="9.625" style="45" customWidth="1"/>
    <col min="8459" max="8704" width="12" style="45"/>
    <col min="8705" max="8705" width="16.875" style="45" customWidth="1"/>
    <col min="8706" max="8714" width="9.625" style="45" customWidth="1"/>
    <col min="8715" max="8960" width="12" style="45"/>
    <col min="8961" max="8961" width="16.875" style="45" customWidth="1"/>
    <col min="8962" max="8970" width="9.625" style="45" customWidth="1"/>
    <col min="8971" max="9216" width="12" style="45"/>
    <col min="9217" max="9217" width="16.875" style="45" customWidth="1"/>
    <col min="9218" max="9226" width="9.625" style="45" customWidth="1"/>
    <col min="9227" max="9472" width="12" style="45"/>
    <col min="9473" max="9473" width="16.875" style="45" customWidth="1"/>
    <col min="9474" max="9482" width="9.625" style="45" customWidth="1"/>
    <col min="9483" max="9728" width="12" style="45"/>
    <col min="9729" max="9729" width="16.875" style="45" customWidth="1"/>
    <col min="9730" max="9738" width="9.625" style="45" customWidth="1"/>
    <col min="9739" max="9984" width="12" style="45"/>
    <col min="9985" max="9985" width="16.875" style="45" customWidth="1"/>
    <col min="9986" max="9994" width="9.625" style="45" customWidth="1"/>
    <col min="9995" max="10240" width="12" style="45"/>
    <col min="10241" max="10241" width="16.875" style="45" customWidth="1"/>
    <col min="10242" max="10250" width="9.625" style="45" customWidth="1"/>
    <col min="10251" max="10496" width="12" style="45"/>
    <col min="10497" max="10497" width="16.875" style="45" customWidth="1"/>
    <col min="10498" max="10506" width="9.625" style="45" customWidth="1"/>
    <col min="10507" max="10752" width="12" style="45"/>
    <col min="10753" max="10753" width="16.875" style="45" customWidth="1"/>
    <col min="10754" max="10762" width="9.625" style="45" customWidth="1"/>
    <col min="10763" max="11008" width="12" style="45"/>
    <col min="11009" max="11009" width="16.875" style="45" customWidth="1"/>
    <col min="11010" max="11018" width="9.625" style="45" customWidth="1"/>
    <col min="11019" max="11264" width="12" style="45"/>
    <col min="11265" max="11265" width="16.875" style="45" customWidth="1"/>
    <col min="11266" max="11274" width="9.625" style="45" customWidth="1"/>
    <col min="11275" max="11520" width="12" style="45"/>
    <col min="11521" max="11521" width="16.875" style="45" customWidth="1"/>
    <col min="11522" max="11530" width="9.625" style="45" customWidth="1"/>
    <col min="11531" max="11776" width="12" style="45"/>
    <col min="11777" max="11777" width="16.875" style="45" customWidth="1"/>
    <col min="11778" max="11786" width="9.625" style="45" customWidth="1"/>
    <col min="11787" max="12032" width="12" style="45"/>
    <col min="12033" max="12033" width="16.875" style="45" customWidth="1"/>
    <col min="12034" max="12042" width="9.625" style="45" customWidth="1"/>
    <col min="12043" max="12288" width="12" style="45"/>
    <col min="12289" max="12289" width="16.875" style="45" customWidth="1"/>
    <col min="12290" max="12298" width="9.625" style="45" customWidth="1"/>
    <col min="12299" max="12544" width="12" style="45"/>
    <col min="12545" max="12545" width="16.875" style="45" customWidth="1"/>
    <col min="12546" max="12554" width="9.625" style="45" customWidth="1"/>
    <col min="12555" max="12800" width="12" style="45"/>
    <col min="12801" max="12801" width="16.875" style="45" customWidth="1"/>
    <col min="12802" max="12810" width="9.625" style="45" customWidth="1"/>
    <col min="12811" max="13056" width="12" style="45"/>
    <col min="13057" max="13057" width="16.875" style="45" customWidth="1"/>
    <col min="13058" max="13066" width="9.625" style="45" customWidth="1"/>
    <col min="13067" max="13312" width="12" style="45"/>
    <col min="13313" max="13313" width="16.875" style="45" customWidth="1"/>
    <col min="13314" max="13322" width="9.625" style="45" customWidth="1"/>
    <col min="13323" max="13568" width="12" style="45"/>
    <col min="13569" max="13569" width="16.875" style="45" customWidth="1"/>
    <col min="13570" max="13578" width="9.625" style="45" customWidth="1"/>
    <col min="13579" max="13824" width="12" style="45"/>
    <col min="13825" max="13825" width="16.875" style="45" customWidth="1"/>
    <col min="13826" max="13834" width="9.625" style="45" customWidth="1"/>
    <col min="13835" max="14080" width="12" style="45"/>
    <col min="14081" max="14081" width="16.875" style="45" customWidth="1"/>
    <col min="14082" max="14090" width="9.625" style="45" customWidth="1"/>
    <col min="14091" max="14336" width="12" style="45"/>
    <col min="14337" max="14337" width="16.875" style="45" customWidth="1"/>
    <col min="14338" max="14346" width="9.625" style="45" customWidth="1"/>
    <col min="14347" max="14592" width="12" style="45"/>
    <col min="14593" max="14593" width="16.875" style="45" customWidth="1"/>
    <col min="14594" max="14602" width="9.625" style="45" customWidth="1"/>
    <col min="14603" max="14848" width="12" style="45"/>
    <col min="14849" max="14849" width="16.875" style="45" customWidth="1"/>
    <col min="14850" max="14858" width="9.625" style="45" customWidth="1"/>
    <col min="14859" max="15104" width="12" style="45"/>
    <col min="15105" max="15105" width="16.875" style="45" customWidth="1"/>
    <col min="15106" max="15114" width="9.625" style="45" customWidth="1"/>
    <col min="15115" max="15360" width="12" style="45"/>
    <col min="15361" max="15361" width="16.875" style="45" customWidth="1"/>
    <col min="15362" max="15370" width="9.625" style="45" customWidth="1"/>
    <col min="15371" max="15616" width="12" style="45"/>
    <col min="15617" max="15617" width="16.875" style="45" customWidth="1"/>
    <col min="15618" max="15626" width="9.625" style="45" customWidth="1"/>
    <col min="15627" max="15872" width="12" style="45"/>
    <col min="15873" max="15873" width="16.875" style="45" customWidth="1"/>
    <col min="15874" max="15882" width="9.625" style="45" customWidth="1"/>
    <col min="15883" max="16128" width="12" style="45"/>
    <col min="16129" max="16129" width="16.875" style="45" customWidth="1"/>
    <col min="16130" max="16138" width="9.625" style="45" customWidth="1"/>
    <col min="16139" max="16384" width="12" style="45"/>
  </cols>
  <sheetData>
    <row r="1" spans="1:12" ht="20.25" customHeight="1">
      <c r="A1" s="702" t="s">
        <v>353</v>
      </c>
      <c r="B1" s="702"/>
      <c r="C1" s="702"/>
      <c r="D1" s="702"/>
      <c r="E1" s="702"/>
      <c r="F1" s="702"/>
      <c r="G1" s="702"/>
      <c r="H1" s="702"/>
      <c r="I1" s="702"/>
      <c r="J1" s="702"/>
      <c r="K1" s="22" t="s">
        <v>337</v>
      </c>
      <c r="L1" s="23">
        <f ca="1">TODAY()</f>
        <v>42444</v>
      </c>
    </row>
    <row r="2" spans="1:12">
      <c r="A2" s="703" t="s">
        <v>354</v>
      </c>
      <c r="B2" s="703"/>
      <c r="C2" s="703"/>
      <c r="D2" s="703"/>
      <c r="E2" s="703"/>
      <c r="F2" s="703"/>
      <c r="G2" s="703"/>
      <c r="H2" s="703"/>
      <c r="I2" s="703"/>
      <c r="J2" s="703"/>
      <c r="K2" s="703"/>
      <c r="L2" s="703"/>
    </row>
    <row r="3" spans="1:12">
      <c r="B3" s="704" t="s">
        <v>339</v>
      </c>
      <c r="C3" s="705"/>
      <c r="D3" s="705"/>
      <c r="E3" s="705"/>
      <c r="F3" s="705"/>
      <c r="G3" s="706"/>
      <c r="H3" s="704" t="s">
        <v>355</v>
      </c>
      <c r="I3" s="705"/>
      <c r="J3" s="705"/>
      <c r="K3" s="705"/>
      <c r="L3" s="706"/>
    </row>
    <row r="4" spans="1:12" ht="34.5" customHeight="1">
      <c r="A4" s="46" t="s">
        <v>341</v>
      </c>
      <c r="B4" s="47">
        <v>6</v>
      </c>
      <c r="C4" s="47">
        <v>7</v>
      </c>
      <c r="D4" s="47">
        <v>8</v>
      </c>
      <c r="E4" s="47">
        <v>9</v>
      </c>
      <c r="F4" s="47" t="s">
        <v>342</v>
      </c>
      <c r="G4" s="47" t="s">
        <v>343</v>
      </c>
      <c r="H4" s="47">
        <v>10</v>
      </c>
      <c r="I4" s="47">
        <v>11</v>
      </c>
      <c r="J4" s="47">
        <v>12</v>
      </c>
      <c r="K4" s="47" t="s">
        <v>342</v>
      </c>
      <c r="L4" s="47" t="s">
        <v>343</v>
      </c>
    </row>
    <row r="5" spans="1:12" s="54" customFormat="1" ht="24.75" customHeight="1">
      <c r="A5" s="48" t="s">
        <v>322</v>
      </c>
      <c r="B5" s="49">
        <v>4</v>
      </c>
      <c r="C5" s="49">
        <v>4</v>
      </c>
      <c r="D5" s="49">
        <v>4</v>
      </c>
      <c r="E5" s="49">
        <v>5</v>
      </c>
      <c r="F5" s="50">
        <v>16</v>
      </c>
      <c r="G5" s="51">
        <f>F5*1.39/F$15</f>
        <v>0.26476190476190475</v>
      </c>
      <c r="H5" s="49">
        <v>3</v>
      </c>
      <c r="I5" s="52">
        <v>3.5</v>
      </c>
      <c r="J5" s="49">
        <v>3</v>
      </c>
      <c r="K5" s="53">
        <f t="shared" ref="K5:K13" si="0">SUM(H5:J5)</f>
        <v>9.5</v>
      </c>
      <c r="L5" s="51">
        <v>0.2388095238095238</v>
      </c>
    </row>
    <row r="6" spans="1:12" s="54" customFormat="1" ht="24.75" customHeight="1">
      <c r="A6" s="48" t="s">
        <v>323</v>
      </c>
      <c r="B6" s="49">
        <v>1</v>
      </c>
      <c r="C6" s="49">
        <v>2</v>
      </c>
      <c r="D6" s="55">
        <v>1.5</v>
      </c>
      <c r="E6" s="55">
        <v>1.5</v>
      </c>
      <c r="F6" s="50">
        <f t="shared" ref="F6:F13" si="1">SUM(B6:E6)</f>
        <v>6</v>
      </c>
      <c r="G6" s="51">
        <f t="shared" ref="G6:G14" si="2">F6*1.39/F$15</f>
        <v>9.9285714285714283E-2</v>
      </c>
      <c r="H6" s="52">
        <v>1.5</v>
      </c>
      <c r="I6" s="49">
        <v>1</v>
      </c>
      <c r="J6" s="52">
        <v>1.5</v>
      </c>
      <c r="K6" s="50">
        <f t="shared" si="0"/>
        <v>4</v>
      </c>
      <c r="L6" s="51">
        <v>9.4761904761904742E-2</v>
      </c>
    </row>
    <row r="7" spans="1:12" s="54" customFormat="1" ht="24.75" customHeight="1">
      <c r="A7" s="48" t="s">
        <v>324</v>
      </c>
      <c r="B7" s="49">
        <v>1</v>
      </c>
      <c r="C7" s="49">
        <v>2</v>
      </c>
      <c r="D7" s="55">
        <v>1.5</v>
      </c>
      <c r="E7" s="55">
        <v>1.5</v>
      </c>
      <c r="F7" s="50">
        <f t="shared" si="1"/>
        <v>6</v>
      </c>
      <c r="G7" s="51">
        <f t="shared" si="2"/>
        <v>9.9285714285714283E-2</v>
      </c>
      <c r="H7" s="52">
        <v>1.5</v>
      </c>
      <c r="I7" s="49">
        <v>1</v>
      </c>
      <c r="J7" s="52">
        <v>1.5</v>
      </c>
      <c r="K7" s="50">
        <f t="shared" si="0"/>
        <v>4</v>
      </c>
      <c r="L7" s="51">
        <v>8.4761904761904747E-2</v>
      </c>
    </row>
    <row r="8" spans="1:12" s="54" customFormat="1" ht="24.75" customHeight="1">
      <c r="A8" s="48" t="s">
        <v>325</v>
      </c>
      <c r="B8" s="49">
        <v>1</v>
      </c>
      <c r="C8" s="49">
        <v>1</v>
      </c>
      <c r="D8" s="49">
        <v>1</v>
      </c>
      <c r="E8" s="49">
        <v>1</v>
      </c>
      <c r="F8" s="50">
        <f t="shared" si="1"/>
        <v>4</v>
      </c>
      <c r="G8" s="51">
        <f t="shared" si="2"/>
        <v>6.6190476190476188E-2</v>
      </c>
      <c r="H8" s="49">
        <v>1</v>
      </c>
      <c r="I8" s="56">
        <v>1</v>
      </c>
      <c r="J8" s="56">
        <v>1</v>
      </c>
      <c r="K8" s="50">
        <f t="shared" si="0"/>
        <v>3</v>
      </c>
      <c r="L8" s="51">
        <v>5.8571428571428552E-2</v>
      </c>
    </row>
    <row r="9" spans="1:12" s="54" customFormat="1" ht="24.75" customHeight="1">
      <c r="A9" s="48" t="s">
        <v>326</v>
      </c>
      <c r="B9" s="49">
        <v>3</v>
      </c>
      <c r="C9" s="49">
        <v>3</v>
      </c>
      <c r="D9" s="49">
        <v>3</v>
      </c>
      <c r="E9" s="49">
        <v>2</v>
      </c>
      <c r="F9" s="50">
        <f t="shared" si="1"/>
        <v>11</v>
      </c>
      <c r="G9" s="51">
        <f t="shared" si="2"/>
        <v>0.1820238095238095</v>
      </c>
      <c r="H9" s="49">
        <v>3</v>
      </c>
      <c r="I9" s="49">
        <v>3</v>
      </c>
      <c r="J9" s="49">
        <v>3</v>
      </c>
      <c r="K9" s="50">
        <f t="shared" si="0"/>
        <v>9</v>
      </c>
      <c r="L9" s="51">
        <v>0.21571428571428572</v>
      </c>
    </row>
    <row r="10" spans="1:12" s="54" customFormat="1" ht="24.75" customHeight="1">
      <c r="A10" s="48" t="s">
        <v>327</v>
      </c>
      <c r="B10" s="49">
        <v>4</v>
      </c>
      <c r="C10" s="49">
        <v>4</v>
      </c>
      <c r="D10" s="49">
        <v>4</v>
      </c>
      <c r="E10" s="49">
        <v>4</v>
      </c>
      <c r="F10" s="50">
        <f t="shared" si="1"/>
        <v>16</v>
      </c>
      <c r="G10" s="51">
        <f t="shared" si="2"/>
        <v>0.26476190476190475</v>
      </c>
      <c r="H10" s="52">
        <v>3.5</v>
      </c>
      <c r="I10" s="49">
        <v>4</v>
      </c>
      <c r="J10" s="49">
        <v>4</v>
      </c>
      <c r="K10" s="50">
        <f t="shared" si="0"/>
        <v>11.5</v>
      </c>
      <c r="L10" s="51">
        <v>0.29119047619047617</v>
      </c>
    </row>
    <row r="11" spans="1:12" s="54" customFormat="1" ht="24.75" customHeight="1">
      <c r="A11" s="48" t="s">
        <v>328</v>
      </c>
      <c r="B11" s="49">
        <v>1</v>
      </c>
      <c r="C11" s="49">
        <v>1</v>
      </c>
      <c r="D11" s="49">
        <v>1</v>
      </c>
      <c r="E11" s="49">
        <v>2</v>
      </c>
      <c r="F11" s="50">
        <f t="shared" si="1"/>
        <v>5</v>
      </c>
      <c r="G11" s="51">
        <f t="shared" si="2"/>
        <v>8.2738095238095236E-2</v>
      </c>
      <c r="H11" s="49">
        <v>2</v>
      </c>
      <c r="I11" s="49">
        <v>2</v>
      </c>
      <c r="J11" s="49">
        <v>2</v>
      </c>
      <c r="K11" s="50">
        <f t="shared" si="0"/>
        <v>6</v>
      </c>
      <c r="L11" s="51">
        <v>0.14714285714285713</v>
      </c>
    </row>
    <row r="12" spans="1:12" s="54" customFormat="1" ht="24.75" customHeight="1">
      <c r="A12" s="48" t="s">
        <v>329</v>
      </c>
      <c r="B12" s="49">
        <v>0</v>
      </c>
      <c r="C12" s="49">
        <v>0</v>
      </c>
      <c r="D12" s="49">
        <v>2</v>
      </c>
      <c r="E12" s="49">
        <v>2</v>
      </c>
      <c r="F12" s="50">
        <f t="shared" si="1"/>
        <v>4</v>
      </c>
      <c r="G12" s="51">
        <f t="shared" si="2"/>
        <v>6.6190476190476188E-2</v>
      </c>
      <c r="H12" s="49">
        <v>2</v>
      </c>
      <c r="I12" s="49">
        <v>2</v>
      </c>
      <c r="J12" s="49">
        <v>2</v>
      </c>
      <c r="K12" s="50">
        <f t="shared" si="0"/>
        <v>6</v>
      </c>
      <c r="L12" s="51">
        <v>0.14714285714285713</v>
      </c>
    </row>
    <row r="13" spans="1:12" s="54" customFormat="1" ht="24.75" customHeight="1">
      <c r="A13" s="48" t="s">
        <v>330</v>
      </c>
      <c r="B13" s="49">
        <v>2</v>
      </c>
      <c r="C13" s="49">
        <v>2</v>
      </c>
      <c r="D13" s="49">
        <v>2</v>
      </c>
      <c r="E13" s="49">
        <v>2</v>
      </c>
      <c r="F13" s="50">
        <f t="shared" si="1"/>
        <v>8</v>
      </c>
      <c r="G13" s="51">
        <f t="shared" si="2"/>
        <v>0.13238095238095238</v>
      </c>
      <c r="H13" s="49">
        <v>1</v>
      </c>
      <c r="I13" s="55">
        <v>1.5</v>
      </c>
      <c r="J13" s="55">
        <v>1.5</v>
      </c>
      <c r="K13" s="50">
        <f t="shared" si="0"/>
        <v>4</v>
      </c>
      <c r="L13" s="51">
        <v>8.4761904761904747E-2</v>
      </c>
    </row>
    <row r="14" spans="1:12" s="54" customFormat="1" ht="24.75" customHeight="1">
      <c r="A14" s="48" t="s">
        <v>334</v>
      </c>
      <c r="B14" s="49">
        <v>2</v>
      </c>
      <c r="C14" s="49">
        <v>2</v>
      </c>
      <c r="D14" s="49">
        <v>2</v>
      </c>
      <c r="E14" s="49">
        <v>2</v>
      </c>
      <c r="F14" s="50">
        <f>SUM(B14:E14)</f>
        <v>8</v>
      </c>
      <c r="G14" s="51">
        <f t="shared" si="2"/>
        <v>0.13238095238095238</v>
      </c>
      <c r="H14" s="49">
        <v>2</v>
      </c>
      <c r="I14" s="49">
        <v>2</v>
      </c>
      <c r="J14" s="49">
        <v>2</v>
      </c>
      <c r="K14" s="50">
        <f>SUM(H14:J14)</f>
        <v>6</v>
      </c>
      <c r="L14" s="51">
        <v>0.13714285714285712</v>
      </c>
    </row>
    <row r="15" spans="1:12" s="59" customFormat="1" ht="24.75" customHeight="1">
      <c r="A15" s="48" t="s">
        <v>349</v>
      </c>
      <c r="B15" s="50">
        <f t="shared" ref="B15:L15" si="3">SUM(B5:B14)</f>
        <v>19</v>
      </c>
      <c r="C15" s="50">
        <f t="shared" si="3"/>
        <v>21</v>
      </c>
      <c r="D15" s="50">
        <f t="shared" si="3"/>
        <v>22</v>
      </c>
      <c r="E15" s="50">
        <f t="shared" si="3"/>
        <v>23</v>
      </c>
      <c r="F15" s="50">
        <f t="shared" si="3"/>
        <v>84</v>
      </c>
      <c r="G15" s="57">
        <f t="shared" si="3"/>
        <v>1.3899999999999997</v>
      </c>
      <c r="H15" s="53">
        <f t="shared" si="3"/>
        <v>20.5</v>
      </c>
      <c r="I15" s="53">
        <f t="shared" si="3"/>
        <v>21</v>
      </c>
      <c r="J15" s="53">
        <f t="shared" si="3"/>
        <v>21.5</v>
      </c>
      <c r="K15" s="50">
        <f t="shared" si="3"/>
        <v>63</v>
      </c>
      <c r="L15" s="58">
        <f t="shared" si="3"/>
        <v>1.5</v>
      </c>
    </row>
  </sheetData>
  <sheetProtection password="DCE1" sheet="1" objects="1" scenarios="1"/>
  <mergeCells count="4">
    <mergeCell ref="A1:J1"/>
    <mergeCell ref="A2:L2"/>
    <mergeCell ref="B3:G3"/>
    <mergeCell ref="H3:L3"/>
  </mergeCells>
  <pageMargins left="0.39370078740157483" right="0.19685039370078741" top="0.39370078740157483" bottom="0.39370078740157483" header="0.51181102362204722" footer="0.51181102362204722"/>
  <pageSetup paperSize="9" orientation="landscape" r:id="rId1"/>
  <headerFooter alignWithMargins="0"/>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2"/>
    <pageSetUpPr fitToPage="1"/>
  </sheetPr>
  <dimension ref="A1:G138"/>
  <sheetViews>
    <sheetView workbookViewId="0">
      <selection activeCell="B25" sqref="B25"/>
    </sheetView>
  </sheetViews>
  <sheetFormatPr defaultColWidth="9.75" defaultRowHeight="12.75"/>
  <cols>
    <col min="1" max="1" width="8.375" style="126" customWidth="1"/>
    <col min="2" max="2" width="16.25" style="109" customWidth="1"/>
    <col min="3" max="3" width="34.375" style="109" customWidth="1"/>
    <col min="4" max="4" width="15.375" style="109" customWidth="1"/>
    <col min="5" max="5" width="44.625" style="109" customWidth="1"/>
    <col min="6" max="6" width="15.375" style="109" customWidth="1"/>
    <col min="7" max="7" width="45.375" style="109" customWidth="1"/>
    <col min="8" max="8" width="25.25" style="109" customWidth="1"/>
    <col min="9" max="256" width="9.75" style="109"/>
    <col min="257" max="257" width="8.375" style="109" customWidth="1"/>
    <col min="258" max="258" width="16.25" style="109" customWidth="1"/>
    <col min="259" max="259" width="34.375" style="109" customWidth="1"/>
    <col min="260" max="260" width="15.375" style="109" customWidth="1"/>
    <col min="261" max="261" width="44.625" style="109" customWidth="1"/>
    <col min="262" max="262" width="15.375" style="109" customWidth="1"/>
    <col min="263" max="263" width="45.375" style="109" customWidth="1"/>
    <col min="264" max="264" width="25.25" style="109" customWidth="1"/>
    <col min="265" max="512" width="9.75" style="109"/>
    <col min="513" max="513" width="8.375" style="109" customWidth="1"/>
    <col min="514" max="514" width="16.25" style="109" customWidth="1"/>
    <col min="515" max="515" width="34.375" style="109" customWidth="1"/>
    <col min="516" max="516" width="15.375" style="109" customWidth="1"/>
    <col min="517" max="517" width="44.625" style="109" customWidth="1"/>
    <col min="518" max="518" width="15.375" style="109" customWidth="1"/>
    <col min="519" max="519" width="45.375" style="109" customWidth="1"/>
    <col min="520" max="520" width="25.25" style="109" customWidth="1"/>
    <col min="521" max="768" width="9.75" style="109"/>
    <col min="769" max="769" width="8.375" style="109" customWidth="1"/>
    <col min="770" max="770" width="16.25" style="109" customWidth="1"/>
    <col min="771" max="771" width="34.375" style="109" customWidth="1"/>
    <col min="772" max="772" width="15.375" style="109" customWidth="1"/>
    <col min="773" max="773" width="44.625" style="109" customWidth="1"/>
    <col min="774" max="774" width="15.375" style="109" customWidth="1"/>
    <col min="775" max="775" width="45.375" style="109" customWidth="1"/>
    <col min="776" max="776" width="25.25" style="109" customWidth="1"/>
    <col min="777" max="1024" width="9.75" style="109"/>
    <col min="1025" max="1025" width="8.375" style="109" customWidth="1"/>
    <col min="1026" max="1026" width="16.25" style="109" customWidth="1"/>
    <col min="1027" max="1027" width="34.375" style="109" customWidth="1"/>
    <col min="1028" max="1028" width="15.375" style="109" customWidth="1"/>
    <col min="1029" max="1029" width="44.625" style="109" customWidth="1"/>
    <col min="1030" max="1030" width="15.375" style="109" customWidth="1"/>
    <col min="1031" max="1031" width="45.375" style="109" customWidth="1"/>
    <col min="1032" max="1032" width="25.25" style="109" customWidth="1"/>
    <col min="1033" max="1280" width="9.75" style="109"/>
    <col min="1281" max="1281" width="8.375" style="109" customWidth="1"/>
    <col min="1282" max="1282" width="16.25" style="109" customWidth="1"/>
    <col min="1283" max="1283" width="34.375" style="109" customWidth="1"/>
    <col min="1284" max="1284" width="15.375" style="109" customWidth="1"/>
    <col min="1285" max="1285" width="44.625" style="109" customWidth="1"/>
    <col min="1286" max="1286" width="15.375" style="109" customWidth="1"/>
    <col min="1287" max="1287" width="45.375" style="109" customWidth="1"/>
    <col min="1288" max="1288" width="25.25" style="109" customWidth="1"/>
    <col min="1289" max="1536" width="9.75" style="109"/>
    <col min="1537" max="1537" width="8.375" style="109" customWidth="1"/>
    <col min="1538" max="1538" width="16.25" style="109" customWidth="1"/>
    <col min="1539" max="1539" width="34.375" style="109" customWidth="1"/>
    <col min="1540" max="1540" width="15.375" style="109" customWidth="1"/>
    <col min="1541" max="1541" width="44.625" style="109" customWidth="1"/>
    <col min="1542" max="1542" width="15.375" style="109" customWidth="1"/>
    <col min="1543" max="1543" width="45.375" style="109" customWidth="1"/>
    <col min="1544" max="1544" width="25.25" style="109" customWidth="1"/>
    <col min="1545" max="1792" width="9.75" style="109"/>
    <col min="1793" max="1793" width="8.375" style="109" customWidth="1"/>
    <col min="1794" max="1794" width="16.25" style="109" customWidth="1"/>
    <col min="1795" max="1795" width="34.375" style="109" customWidth="1"/>
    <col min="1796" max="1796" width="15.375" style="109" customWidth="1"/>
    <col min="1797" max="1797" width="44.625" style="109" customWidth="1"/>
    <col min="1798" max="1798" width="15.375" style="109" customWidth="1"/>
    <col min="1799" max="1799" width="45.375" style="109" customWidth="1"/>
    <col min="1800" max="1800" width="25.25" style="109" customWidth="1"/>
    <col min="1801" max="2048" width="9.75" style="109"/>
    <col min="2049" max="2049" width="8.375" style="109" customWidth="1"/>
    <col min="2050" max="2050" width="16.25" style="109" customWidth="1"/>
    <col min="2051" max="2051" width="34.375" style="109" customWidth="1"/>
    <col min="2052" max="2052" width="15.375" style="109" customWidth="1"/>
    <col min="2053" max="2053" width="44.625" style="109" customWidth="1"/>
    <col min="2054" max="2054" width="15.375" style="109" customWidth="1"/>
    <col min="2055" max="2055" width="45.375" style="109" customWidth="1"/>
    <col min="2056" max="2056" width="25.25" style="109" customWidth="1"/>
    <col min="2057" max="2304" width="9.75" style="109"/>
    <col min="2305" max="2305" width="8.375" style="109" customWidth="1"/>
    <col min="2306" max="2306" width="16.25" style="109" customWidth="1"/>
    <col min="2307" max="2307" width="34.375" style="109" customWidth="1"/>
    <col min="2308" max="2308" width="15.375" style="109" customWidth="1"/>
    <col min="2309" max="2309" width="44.625" style="109" customWidth="1"/>
    <col min="2310" max="2310" width="15.375" style="109" customWidth="1"/>
    <col min="2311" max="2311" width="45.375" style="109" customWidth="1"/>
    <col min="2312" max="2312" width="25.25" style="109" customWidth="1"/>
    <col min="2313" max="2560" width="9.75" style="109"/>
    <col min="2561" max="2561" width="8.375" style="109" customWidth="1"/>
    <col min="2562" max="2562" width="16.25" style="109" customWidth="1"/>
    <col min="2563" max="2563" width="34.375" style="109" customWidth="1"/>
    <col min="2564" max="2564" width="15.375" style="109" customWidth="1"/>
    <col min="2565" max="2565" width="44.625" style="109" customWidth="1"/>
    <col min="2566" max="2566" width="15.375" style="109" customWidth="1"/>
    <col min="2567" max="2567" width="45.375" style="109" customWidth="1"/>
    <col min="2568" max="2568" width="25.25" style="109" customWidth="1"/>
    <col min="2569" max="2816" width="9.75" style="109"/>
    <col min="2817" max="2817" width="8.375" style="109" customWidth="1"/>
    <col min="2818" max="2818" width="16.25" style="109" customWidth="1"/>
    <col min="2819" max="2819" width="34.375" style="109" customWidth="1"/>
    <col min="2820" max="2820" width="15.375" style="109" customWidth="1"/>
    <col min="2821" max="2821" width="44.625" style="109" customWidth="1"/>
    <col min="2822" max="2822" width="15.375" style="109" customWidth="1"/>
    <col min="2823" max="2823" width="45.375" style="109" customWidth="1"/>
    <col min="2824" max="2824" width="25.25" style="109" customWidth="1"/>
    <col min="2825" max="3072" width="9.75" style="109"/>
    <col min="3073" max="3073" width="8.375" style="109" customWidth="1"/>
    <col min="3074" max="3074" width="16.25" style="109" customWidth="1"/>
    <col min="3075" max="3075" width="34.375" style="109" customWidth="1"/>
    <col min="3076" max="3076" width="15.375" style="109" customWidth="1"/>
    <col min="3077" max="3077" width="44.625" style="109" customWidth="1"/>
    <col min="3078" max="3078" width="15.375" style="109" customWidth="1"/>
    <col min="3079" max="3079" width="45.375" style="109" customWidth="1"/>
    <col min="3080" max="3080" width="25.25" style="109" customWidth="1"/>
    <col min="3081" max="3328" width="9.75" style="109"/>
    <col min="3329" max="3329" width="8.375" style="109" customWidth="1"/>
    <col min="3330" max="3330" width="16.25" style="109" customWidth="1"/>
    <col min="3331" max="3331" width="34.375" style="109" customWidth="1"/>
    <col min="3332" max="3332" width="15.375" style="109" customWidth="1"/>
    <col min="3333" max="3333" width="44.625" style="109" customWidth="1"/>
    <col min="3334" max="3334" width="15.375" style="109" customWidth="1"/>
    <col min="3335" max="3335" width="45.375" style="109" customWidth="1"/>
    <col min="3336" max="3336" width="25.25" style="109" customWidth="1"/>
    <col min="3337" max="3584" width="9.75" style="109"/>
    <col min="3585" max="3585" width="8.375" style="109" customWidth="1"/>
    <col min="3586" max="3586" width="16.25" style="109" customWidth="1"/>
    <col min="3587" max="3587" width="34.375" style="109" customWidth="1"/>
    <col min="3588" max="3588" width="15.375" style="109" customWidth="1"/>
    <col min="3589" max="3589" width="44.625" style="109" customWidth="1"/>
    <col min="3590" max="3590" width="15.375" style="109" customWidth="1"/>
    <col min="3591" max="3591" width="45.375" style="109" customWidth="1"/>
    <col min="3592" max="3592" width="25.25" style="109" customWidth="1"/>
    <col min="3593" max="3840" width="9.75" style="109"/>
    <col min="3841" max="3841" width="8.375" style="109" customWidth="1"/>
    <col min="3842" max="3842" width="16.25" style="109" customWidth="1"/>
    <col min="3843" max="3843" width="34.375" style="109" customWidth="1"/>
    <col min="3844" max="3844" width="15.375" style="109" customWidth="1"/>
    <col min="3845" max="3845" width="44.625" style="109" customWidth="1"/>
    <col min="3846" max="3846" width="15.375" style="109" customWidth="1"/>
    <col min="3847" max="3847" width="45.375" style="109" customWidth="1"/>
    <col min="3848" max="3848" width="25.25" style="109" customWidth="1"/>
    <col min="3849" max="4096" width="9.75" style="109"/>
    <col min="4097" max="4097" width="8.375" style="109" customWidth="1"/>
    <col min="4098" max="4098" width="16.25" style="109" customWidth="1"/>
    <col min="4099" max="4099" width="34.375" style="109" customWidth="1"/>
    <col min="4100" max="4100" width="15.375" style="109" customWidth="1"/>
    <col min="4101" max="4101" width="44.625" style="109" customWidth="1"/>
    <col min="4102" max="4102" width="15.375" style="109" customWidth="1"/>
    <col min="4103" max="4103" width="45.375" style="109" customWidth="1"/>
    <col min="4104" max="4104" width="25.25" style="109" customWidth="1"/>
    <col min="4105" max="4352" width="9.75" style="109"/>
    <col min="4353" max="4353" width="8.375" style="109" customWidth="1"/>
    <col min="4354" max="4354" width="16.25" style="109" customWidth="1"/>
    <col min="4355" max="4355" width="34.375" style="109" customWidth="1"/>
    <col min="4356" max="4356" width="15.375" style="109" customWidth="1"/>
    <col min="4357" max="4357" width="44.625" style="109" customWidth="1"/>
    <col min="4358" max="4358" width="15.375" style="109" customWidth="1"/>
    <col min="4359" max="4359" width="45.375" style="109" customWidth="1"/>
    <col min="4360" max="4360" width="25.25" style="109" customWidth="1"/>
    <col min="4361" max="4608" width="9.75" style="109"/>
    <col min="4609" max="4609" width="8.375" style="109" customWidth="1"/>
    <col min="4610" max="4610" width="16.25" style="109" customWidth="1"/>
    <col min="4611" max="4611" width="34.375" style="109" customWidth="1"/>
    <col min="4612" max="4612" width="15.375" style="109" customWidth="1"/>
    <col min="4613" max="4613" width="44.625" style="109" customWidth="1"/>
    <col min="4614" max="4614" width="15.375" style="109" customWidth="1"/>
    <col min="4615" max="4615" width="45.375" style="109" customWidth="1"/>
    <col min="4616" max="4616" width="25.25" style="109" customWidth="1"/>
    <col min="4617" max="4864" width="9.75" style="109"/>
    <col min="4865" max="4865" width="8.375" style="109" customWidth="1"/>
    <col min="4866" max="4866" width="16.25" style="109" customWidth="1"/>
    <col min="4867" max="4867" width="34.375" style="109" customWidth="1"/>
    <col min="4868" max="4868" width="15.375" style="109" customWidth="1"/>
    <col min="4869" max="4869" width="44.625" style="109" customWidth="1"/>
    <col min="4870" max="4870" width="15.375" style="109" customWidth="1"/>
    <col min="4871" max="4871" width="45.375" style="109" customWidth="1"/>
    <col min="4872" max="4872" width="25.25" style="109" customWidth="1"/>
    <col min="4873" max="5120" width="9.75" style="109"/>
    <col min="5121" max="5121" width="8.375" style="109" customWidth="1"/>
    <col min="5122" max="5122" width="16.25" style="109" customWidth="1"/>
    <col min="5123" max="5123" width="34.375" style="109" customWidth="1"/>
    <col min="5124" max="5124" width="15.375" style="109" customWidth="1"/>
    <col min="5125" max="5125" width="44.625" style="109" customWidth="1"/>
    <col min="5126" max="5126" width="15.375" style="109" customWidth="1"/>
    <col min="5127" max="5127" width="45.375" style="109" customWidth="1"/>
    <col min="5128" max="5128" width="25.25" style="109" customWidth="1"/>
    <col min="5129" max="5376" width="9.75" style="109"/>
    <col min="5377" max="5377" width="8.375" style="109" customWidth="1"/>
    <col min="5378" max="5378" width="16.25" style="109" customWidth="1"/>
    <col min="5379" max="5379" width="34.375" style="109" customWidth="1"/>
    <col min="5380" max="5380" width="15.375" style="109" customWidth="1"/>
    <col min="5381" max="5381" width="44.625" style="109" customWidth="1"/>
    <col min="5382" max="5382" width="15.375" style="109" customWidth="1"/>
    <col min="5383" max="5383" width="45.375" style="109" customWidth="1"/>
    <col min="5384" max="5384" width="25.25" style="109" customWidth="1"/>
    <col min="5385" max="5632" width="9.75" style="109"/>
    <col min="5633" max="5633" width="8.375" style="109" customWidth="1"/>
    <col min="5634" max="5634" width="16.25" style="109" customWidth="1"/>
    <col min="5635" max="5635" width="34.375" style="109" customWidth="1"/>
    <col min="5636" max="5636" width="15.375" style="109" customWidth="1"/>
    <col min="5637" max="5637" width="44.625" style="109" customWidth="1"/>
    <col min="5638" max="5638" width="15.375" style="109" customWidth="1"/>
    <col min="5639" max="5639" width="45.375" style="109" customWidth="1"/>
    <col min="5640" max="5640" width="25.25" style="109" customWidth="1"/>
    <col min="5641" max="5888" width="9.75" style="109"/>
    <col min="5889" max="5889" width="8.375" style="109" customWidth="1"/>
    <col min="5890" max="5890" width="16.25" style="109" customWidth="1"/>
    <col min="5891" max="5891" width="34.375" style="109" customWidth="1"/>
    <col min="5892" max="5892" width="15.375" style="109" customWidth="1"/>
    <col min="5893" max="5893" width="44.625" style="109" customWidth="1"/>
    <col min="5894" max="5894" width="15.375" style="109" customWidth="1"/>
    <col min="5895" max="5895" width="45.375" style="109" customWidth="1"/>
    <col min="5896" max="5896" width="25.25" style="109" customWidth="1"/>
    <col min="5897" max="6144" width="9.75" style="109"/>
    <col min="6145" max="6145" width="8.375" style="109" customWidth="1"/>
    <col min="6146" max="6146" width="16.25" style="109" customWidth="1"/>
    <col min="6147" max="6147" width="34.375" style="109" customWidth="1"/>
    <col min="6148" max="6148" width="15.375" style="109" customWidth="1"/>
    <col min="6149" max="6149" width="44.625" style="109" customWidth="1"/>
    <col min="6150" max="6150" width="15.375" style="109" customWidth="1"/>
    <col min="6151" max="6151" width="45.375" style="109" customWidth="1"/>
    <col min="6152" max="6152" width="25.25" style="109" customWidth="1"/>
    <col min="6153" max="6400" width="9.75" style="109"/>
    <col min="6401" max="6401" width="8.375" style="109" customWidth="1"/>
    <col min="6402" max="6402" width="16.25" style="109" customWidth="1"/>
    <col min="6403" max="6403" width="34.375" style="109" customWidth="1"/>
    <col min="6404" max="6404" width="15.375" style="109" customWidth="1"/>
    <col min="6405" max="6405" width="44.625" style="109" customWidth="1"/>
    <col min="6406" max="6406" width="15.375" style="109" customWidth="1"/>
    <col min="6407" max="6407" width="45.375" style="109" customWidth="1"/>
    <col min="6408" max="6408" width="25.25" style="109" customWidth="1"/>
    <col min="6409" max="6656" width="9.75" style="109"/>
    <col min="6657" max="6657" width="8.375" style="109" customWidth="1"/>
    <col min="6658" max="6658" width="16.25" style="109" customWidth="1"/>
    <col min="6659" max="6659" width="34.375" style="109" customWidth="1"/>
    <col min="6660" max="6660" width="15.375" style="109" customWidth="1"/>
    <col min="6661" max="6661" width="44.625" style="109" customWidth="1"/>
    <col min="6662" max="6662" width="15.375" style="109" customWidth="1"/>
    <col min="6663" max="6663" width="45.375" style="109" customWidth="1"/>
    <col min="6664" max="6664" width="25.25" style="109" customWidth="1"/>
    <col min="6665" max="6912" width="9.75" style="109"/>
    <col min="6913" max="6913" width="8.375" style="109" customWidth="1"/>
    <col min="6914" max="6914" width="16.25" style="109" customWidth="1"/>
    <col min="6915" max="6915" width="34.375" style="109" customWidth="1"/>
    <col min="6916" max="6916" width="15.375" style="109" customWidth="1"/>
    <col min="6917" max="6917" width="44.625" style="109" customWidth="1"/>
    <col min="6918" max="6918" width="15.375" style="109" customWidth="1"/>
    <col min="6919" max="6919" width="45.375" style="109" customWidth="1"/>
    <col min="6920" max="6920" width="25.25" style="109" customWidth="1"/>
    <col min="6921" max="7168" width="9.75" style="109"/>
    <col min="7169" max="7169" width="8.375" style="109" customWidth="1"/>
    <col min="7170" max="7170" width="16.25" style="109" customWidth="1"/>
    <col min="7171" max="7171" width="34.375" style="109" customWidth="1"/>
    <col min="7172" max="7172" width="15.375" style="109" customWidth="1"/>
    <col min="7173" max="7173" width="44.625" style="109" customWidth="1"/>
    <col min="7174" max="7174" width="15.375" style="109" customWidth="1"/>
    <col min="7175" max="7175" width="45.375" style="109" customWidth="1"/>
    <col min="7176" max="7176" width="25.25" style="109" customWidth="1"/>
    <col min="7177" max="7424" width="9.75" style="109"/>
    <col min="7425" max="7425" width="8.375" style="109" customWidth="1"/>
    <col min="7426" max="7426" width="16.25" style="109" customWidth="1"/>
    <col min="7427" max="7427" width="34.375" style="109" customWidth="1"/>
    <col min="7428" max="7428" width="15.375" style="109" customWidth="1"/>
    <col min="7429" max="7429" width="44.625" style="109" customWidth="1"/>
    <col min="7430" max="7430" width="15.375" style="109" customWidth="1"/>
    <col min="7431" max="7431" width="45.375" style="109" customWidth="1"/>
    <col min="7432" max="7432" width="25.25" style="109" customWidth="1"/>
    <col min="7433" max="7680" width="9.75" style="109"/>
    <col min="7681" max="7681" width="8.375" style="109" customWidth="1"/>
    <col min="7682" max="7682" width="16.25" style="109" customWidth="1"/>
    <col min="7683" max="7683" width="34.375" style="109" customWidth="1"/>
    <col min="7684" max="7684" width="15.375" style="109" customWidth="1"/>
    <col min="7685" max="7685" width="44.625" style="109" customWidth="1"/>
    <col min="7686" max="7686" width="15.375" style="109" customWidth="1"/>
    <col min="7687" max="7687" width="45.375" style="109" customWidth="1"/>
    <col min="7688" max="7688" width="25.25" style="109" customWidth="1"/>
    <col min="7689" max="7936" width="9.75" style="109"/>
    <col min="7937" max="7937" width="8.375" style="109" customWidth="1"/>
    <col min="7938" max="7938" width="16.25" style="109" customWidth="1"/>
    <col min="7939" max="7939" width="34.375" style="109" customWidth="1"/>
    <col min="7940" max="7940" width="15.375" style="109" customWidth="1"/>
    <col min="7941" max="7941" width="44.625" style="109" customWidth="1"/>
    <col min="7942" max="7942" width="15.375" style="109" customWidth="1"/>
    <col min="7943" max="7943" width="45.375" style="109" customWidth="1"/>
    <col min="7944" max="7944" width="25.25" style="109" customWidth="1"/>
    <col min="7945" max="8192" width="9.75" style="109"/>
    <col min="8193" max="8193" width="8.375" style="109" customWidth="1"/>
    <col min="8194" max="8194" width="16.25" style="109" customWidth="1"/>
    <col min="8195" max="8195" width="34.375" style="109" customWidth="1"/>
    <col min="8196" max="8196" width="15.375" style="109" customWidth="1"/>
    <col min="8197" max="8197" width="44.625" style="109" customWidth="1"/>
    <col min="8198" max="8198" width="15.375" style="109" customWidth="1"/>
    <col min="8199" max="8199" width="45.375" style="109" customWidth="1"/>
    <col min="8200" max="8200" width="25.25" style="109" customWidth="1"/>
    <col min="8201" max="8448" width="9.75" style="109"/>
    <col min="8449" max="8449" width="8.375" style="109" customWidth="1"/>
    <col min="8450" max="8450" width="16.25" style="109" customWidth="1"/>
    <col min="8451" max="8451" width="34.375" style="109" customWidth="1"/>
    <col min="8452" max="8452" width="15.375" style="109" customWidth="1"/>
    <col min="8453" max="8453" width="44.625" style="109" customWidth="1"/>
    <col min="8454" max="8454" width="15.375" style="109" customWidth="1"/>
    <col min="8455" max="8455" width="45.375" style="109" customWidth="1"/>
    <col min="8456" max="8456" width="25.25" style="109" customWidth="1"/>
    <col min="8457" max="8704" width="9.75" style="109"/>
    <col min="8705" max="8705" width="8.375" style="109" customWidth="1"/>
    <col min="8706" max="8706" width="16.25" style="109" customWidth="1"/>
    <col min="8707" max="8707" width="34.375" style="109" customWidth="1"/>
    <col min="8708" max="8708" width="15.375" style="109" customWidth="1"/>
    <col min="8709" max="8709" width="44.625" style="109" customWidth="1"/>
    <col min="8710" max="8710" width="15.375" style="109" customWidth="1"/>
    <col min="8711" max="8711" width="45.375" style="109" customWidth="1"/>
    <col min="8712" max="8712" width="25.25" style="109" customWidth="1"/>
    <col min="8713" max="8960" width="9.75" style="109"/>
    <col min="8961" max="8961" width="8.375" style="109" customWidth="1"/>
    <col min="8962" max="8962" width="16.25" style="109" customWidth="1"/>
    <col min="8963" max="8963" width="34.375" style="109" customWidth="1"/>
    <col min="8964" max="8964" width="15.375" style="109" customWidth="1"/>
    <col min="8965" max="8965" width="44.625" style="109" customWidth="1"/>
    <col min="8966" max="8966" width="15.375" style="109" customWidth="1"/>
    <col min="8967" max="8967" width="45.375" style="109" customWidth="1"/>
    <col min="8968" max="8968" width="25.25" style="109" customWidth="1"/>
    <col min="8969" max="9216" width="9.75" style="109"/>
    <col min="9217" max="9217" width="8.375" style="109" customWidth="1"/>
    <col min="9218" max="9218" width="16.25" style="109" customWidth="1"/>
    <col min="9219" max="9219" width="34.375" style="109" customWidth="1"/>
    <col min="9220" max="9220" width="15.375" style="109" customWidth="1"/>
    <col min="9221" max="9221" width="44.625" style="109" customWidth="1"/>
    <col min="9222" max="9222" width="15.375" style="109" customWidth="1"/>
    <col min="9223" max="9223" width="45.375" style="109" customWidth="1"/>
    <col min="9224" max="9224" width="25.25" style="109" customWidth="1"/>
    <col min="9225" max="9472" width="9.75" style="109"/>
    <col min="9473" max="9473" width="8.375" style="109" customWidth="1"/>
    <col min="9474" max="9474" width="16.25" style="109" customWidth="1"/>
    <col min="9475" max="9475" width="34.375" style="109" customWidth="1"/>
    <col min="9476" max="9476" width="15.375" style="109" customWidth="1"/>
    <col min="9477" max="9477" width="44.625" style="109" customWidth="1"/>
    <col min="9478" max="9478" width="15.375" style="109" customWidth="1"/>
    <col min="9479" max="9479" width="45.375" style="109" customWidth="1"/>
    <col min="9480" max="9480" width="25.25" style="109" customWidth="1"/>
    <col min="9481" max="9728" width="9.75" style="109"/>
    <col min="9729" max="9729" width="8.375" style="109" customWidth="1"/>
    <col min="9730" max="9730" width="16.25" style="109" customWidth="1"/>
    <col min="9731" max="9731" width="34.375" style="109" customWidth="1"/>
    <col min="9732" max="9732" width="15.375" style="109" customWidth="1"/>
    <col min="9733" max="9733" width="44.625" style="109" customWidth="1"/>
    <col min="9734" max="9734" width="15.375" style="109" customWidth="1"/>
    <col min="9735" max="9735" width="45.375" style="109" customWidth="1"/>
    <col min="9736" max="9736" width="25.25" style="109" customWidth="1"/>
    <col min="9737" max="9984" width="9.75" style="109"/>
    <col min="9985" max="9985" width="8.375" style="109" customWidth="1"/>
    <col min="9986" max="9986" width="16.25" style="109" customWidth="1"/>
    <col min="9987" max="9987" width="34.375" style="109" customWidth="1"/>
    <col min="9988" max="9988" width="15.375" style="109" customWidth="1"/>
    <col min="9989" max="9989" width="44.625" style="109" customWidth="1"/>
    <col min="9990" max="9990" width="15.375" style="109" customWidth="1"/>
    <col min="9991" max="9991" width="45.375" style="109" customWidth="1"/>
    <col min="9992" max="9992" width="25.25" style="109" customWidth="1"/>
    <col min="9993" max="10240" width="9.75" style="109"/>
    <col min="10241" max="10241" width="8.375" style="109" customWidth="1"/>
    <col min="10242" max="10242" width="16.25" style="109" customWidth="1"/>
    <col min="10243" max="10243" width="34.375" style="109" customWidth="1"/>
    <col min="10244" max="10244" width="15.375" style="109" customWidth="1"/>
    <col min="10245" max="10245" width="44.625" style="109" customWidth="1"/>
    <col min="10246" max="10246" width="15.375" style="109" customWidth="1"/>
    <col min="10247" max="10247" width="45.375" style="109" customWidth="1"/>
    <col min="10248" max="10248" width="25.25" style="109" customWidth="1"/>
    <col min="10249" max="10496" width="9.75" style="109"/>
    <col min="10497" max="10497" width="8.375" style="109" customWidth="1"/>
    <col min="10498" max="10498" width="16.25" style="109" customWidth="1"/>
    <col min="10499" max="10499" width="34.375" style="109" customWidth="1"/>
    <col min="10500" max="10500" width="15.375" style="109" customWidth="1"/>
    <col min="10501" max="10501" width="44.625" style="109" customWidth="1"/>
    <col min="10502" max="10502" width="15.375" style="109" customWidth="1"/>
    <col min="10503" max="10503" width="45.375" style="109" customWidth="1"/>
    <col min="10504" max="10504" width="25.25" style="109" customWidth="1"/>
    <col min="10505" max="10752" width="9.75" style="109"/>
    <col min="10753" max="10753" width="8.375" style="109" customWidth="1"/>
    <col min="10754" max="10754" width="16.25" style="109" customWidth="1"/>
    <col min="10755" max="10755" width="34.375" style="109" customWidth="1"/>
    <col min="10756" max="10756" width="15.375" style="109" customWidth="1"/>
    <col min="10757" max="10757" width="44.625" style="109" customWidth="1"/>
    <col min="10758" max="10758" width="15.375" style="109" customWidth="1"/>
    <col min="10759" max="10759" width="45.375" style="109" customWidth="1"/>
    <col min="10760" max="10760" width="25.25" style="109" customWidth="1"/>
    <col min="10761" max="11008" width="9.75" style="109"/>
    <col min="11009" max="11009" width="8.375" style="109" customWidth="1"/>
    <col min="11010" max="11010" width="16.25" style="109" customWidth="1"/>
    <col min="11011" max="11011" width="34.375" style="109" customWidth="1"/>
    <col min="11012" max="11012" width="15.375" style="109" customWidth="1"/>
    <col min="11013" max="11013" width="44.625" style="109" customWidth="1"/>
    <col min="11014" max="11014" width="15.375" style="109" customWidth="1"/>
    <col min="11015" max="11015" width="45.375" style="109" customWidth="1"/>
    <col min="11016" max="11016" width="25.25" style="109" customWidth="1"/>
    <col min="11017" max="11264" width="9.75" style="109"/>
    <col min="11265" max="11265" width="8.375" style="109" customWidth="1"/>
    <col min="11266" max="11266" width="16.25" style="109" customWidth="1"/>
    <col min="11267" max="11267" width="34.375" style="109" customWidth="1"/>
    <col min="11268" max="11268" width="15.375" style="109" customWidth="1"/>
    <col min="11269" max="11269" width="44.625" style="109" customWidth="1"/>
    <col min="11270" max="11270" width="15.375" style="109" customWidth="1"/>
    <col min="11271" max="11271" width="45.375" style="109" customWidth="1"/>
    <col min="11272" max="11272" width="25.25" style="109" customWidth="1"/>
    <col min="11273" max="11520" width="9.75" style="109"/>
    <col min="11521" max="11521" width="8.375" style="109" customWidth="1"/>
    <col min="11522" max="11522" width="16.25" style="109" customWidth="1"/>
    <col min="11523" max="11523" width="34.375" style="109" customWidth="1"/>
    <col min="11524" max="11524" width="15.375" style="109" customWidth="1"/>
    <col min="11525" max="11525" width="44.625" style="109" customWidth="1"/>
    <col min="11526" max="11526" width="15.375" style="109" customWidth="1"/>
    <col min="11527" max="11527" width="45.375" style="109" customWidth="1"/>
    <col min="11528" max="11528" width="25.25" style="109" customWidth="1"/>
    <col min="11529" max="11776" width="9.75" style="109"/>
    <col min="11777" max="11777" width="8.375" style="109" customWidth="1"/>
    <col min="11778" max="11778" width="16.25" style="109" customWidth="1"/>
    <col min="11779" max="11779" width="34.375" style="109" customWidth="1"/>
    <col min="11780" max="11780" width="15.375" style="109" customWidth="1"/>
    <col min="11781" max="11781" width="44.625" style="109" customWidth="1"/>
    <col min="11782" max="11782" width="15.375" style="109" customWidth="1"/>
    <col min="11783" max="11783" width="45.375" style="109" customWidth="1"/>
    <col min="11784" max="11784" width="25.25" style="109" customWidth="1"/>
    <col min="11785" max="12032" width="9.75" style="109"/>
    <col min="12033" max="12033" width="8.375" style="109" customWidth="1"/>
    <col min="12034" max="12034" width="16.25" style="109" customWidth="1"/>
    <col min="12035" max="12035" width="34.375" style="109" customWidth="1"/>
    <col min="12036" max="12036" width="15.375" style="109" customWidth="1"/>
    <col min="12037" max="12037" width="44.625" style="109" customWidth="1"/>
    <col min="12038" max="12038" width="15.375" style="109" customWidth="1"/>
    <col min="12039" max="12039" width="45.375" style="109" customWidth="1"/>
    <col min="12040" max="12040" width="25.25" style="109" customWidth="1"/>
    <col min="12041" max="12288" width="9.75" style="109"/>
    <col min="12289" max="12289" width="8.375" style="109" customWidth="1"/>
    <col min="12290" max="12290" width="16.25" style="109" customWidth="1"/>
    <col min="12291" max="12291" width="34.375" style="109" customWidth="1"/>
    <col min="12292" max="12292" width="15.375" style="109" customWidth="1"/>
    <col min="12293" max="12293" width="44.625" style="109" customWidth="1"/>
    <col min="12294" max="12294" width="15.375" style="109" customWidth="1"/>
    <col min="12295" max="12295" width="45.375" style="109" customWidth="1"/>
    <col min="12296" max="12296" width="25.25" style="109" customWidth="1"/>
    <col min="12297" max="12544" width="9.75" style="109"/>
    <col min="12545" max="12545" width="8.375" style="109" customWidth="1"/>
    <col min="12546" max="12546" width="16.25" style="109" customWidth="1"/>
    <col min="12547" max="12547" width="34.375" style="109" customWidth="1"/>
    <col min="12548" max="12548" width="15.375" style="109" customWidth="1"/>
    <col min="12549" max="12549" width="44.625" style="109" customWidth="1"/>
    <col min="12550" max="12550" width="15.375" style="109" customWidth="1"/>
    <col min="12551" max="12551" width="45.375" style="109" customWidth="1"/>
    <col min="12552" max="12552" width="25.25" style="109" customWidth="1"/>
    <col min="12553" max="12800" width="9.75" style="109"/>
    <col min="12801" max="12801" width="8.375" style="109" customWidth="1"/>
    <col min="12802" max="12802" width="16.25" style="109" customWidth="1"/>
    <col min="12803" max="12803" width="34.375" style="109" customWidth="1"/>
    <col min="12804" max="12804" width="15.375" style="109" customWidth="1"/>
    <col min="12805" max="12805" width="44.625" style="109" customWidth="1"/>
    <col min="12806" max="12806" width="15.375" style="109" customWidth="1"/>
    <col min="12807" max="12807" width="45.375" style="109" customWidth="1"/>
    <col min="12808" max="12808" width="25.25" style="109" customWidth="1"/>
    <col min="12809" max="13056" width="9.75" style="109"/>
    <col min="13057" max="13057" width="8.375" style="109" customWidth="1"/>
    <col min="13058" max="13058" width="16.25" style="109" customWidth="1"/>
    <col min="13059" max="13059" width="34.375" style="109" customWidth="1"/>
    <col min="13060" max="13060" width="15.375" style="109" customWidth="1"/>
    <col min="13061" max="13061" width="44.625" style="109" customWidth="1"/>
    <col min="13062" max="13062" width="15.375" style="109" customWidth="1"/>
    <col min="13063" max="13063" width="45.375" style="109" customWidth="1"/>
    <col min="13064" max="13064" width="25.25" style="109" customWidth="1"/>
    <col min="13065" max="13312" width="9.75" style="109"/>
    <col min="13313" max="13313" width="8.375" style="109" customWidth="1"/>
    <col min="13314" max="13314" width="16.25" style="109" customWidth="1"/>
    <col min="13315" max="13315" width="34.375" style="109" customWidth="1"/>
    <col min="13316" max="13316" width="15.375" style="109" customWidth="1"/>
    <col min="13317" max="13317" width="44.625" style="109" customWidth="1"/>
    <col min="13318" max="13318" width="15.375" style="109" customWidth="1"/>
    <col min="13319" max="13319" width="45.375" style="109" customWidth="1"/>
    <col min="13320" max="13320" width="25.25" style="109" customWidth="1"/>
    <col min="13321" max="13568" width="9.75" style="109"/>
    <col min="13569" max="13569" width="8.375" style="109" customWidth="1"/>
    <col min="13570" max="13570" width="16.25" style="109" customWidth="1"/>
    <col min="13571" max="13571" width="34.375" style="109" customWidth="1"/>
    <col min="13572" max="13572" width="15.375" style="109" customWidth="1"/>
    <col min="13573" max="13573" width="44.625" style="109" customWidth="1"/>
    <col min="13574" max="13574" width="15.375" style="109" customWidth="1"/>
    <col min="13575" max="13575" width="45.375" style="109" customWidth="1"/>
    <col min="13576" max="13576" width="25.25" style="109" customWidth="1"/>
    <col min="13577" max="13824" width="9.75" style="109"/>
    <col min="13825" max="13825" width="8.375" style="109" customWidth="1"/>
    <col min="13826" max="13826" width="16.25" style="109" customWidth="1"/>
    <col min="13827" max="13827" width="34.375" style="109" customWidth="1"/>
    <col min="13828" max="13828" width="15.375" style="109" customWidth="1"/>
    <col min="13829" max="13829" width="44.625" style="109" customWidth="1"/>
    <col min="13830" max="13830" width="15.375" style="109" customWidth="1"/>
    <col min="13831" max="13831" width="45.375" style="109" customWidth="1"/>
    <col min="13832" max="13832" width="25.25" style="109" customWidth="1"/>
    <col min="13833" max="14080" width="9.75" style="109"/>
    <col min="14081" max="14081" width="8.375" style="109" customWidth="1"/>
    <col min="14082" max="14082" width="16.25" style="109" customWidth="1"/>
    <col min="14083" max="14083" width="34.375" style="109" customWidth="1"/>
    <col min="14084" max="14084" width="15.375" style="109" customWidth="1"/>
    <col min="14085" max="14085" width="44.625" style="109" customWidth="1"/>
    <col min="14086" max="14086" width="15.375" style="109" customWidth="1"/>
    <col min="14087" max="14087" width="45.375" style="109" customWidth="1"/>
    <col min="14088" max="14088" width="25.25" style="109" customWidth="1"/>
    <col min="14089" max="14336" width="9.75" style="109"/>
    <col min="14337" max="14337" width="8.375" style="109" customWidth="1"/>
    <col min="14338" max="14338" width="16.25" style="109" customWidth="1"/>
    <col min="14339" max="14339" width="34.375" style="109" customWidth="1"/>
    <col min="14340" max="14340" width="15.375" style="109" customWidth="1"/>
    <col min="14341" max="14341" width="44.625" style="109" customWidth="1"/>
    <col min="14342" max="14342" width="15.375" style="109" customWidth="1"/>
    <col min="14343" max="14343" width="45.375" style="109" customWidth="1"/>
    <col min="14344" max="14344" width="25.25" style="109" customWidth="1"/>
    <col min="14345" max="14592" width="9.75" style="109"/>
    <col min="14593" max="14593" width="8.375" style="109" customWidth="1"/>
    <col min="14594" max="14594" width="16.25" style="109" customWidth="1"/>
    <col min="14595" max="14595" width="34.375" style="109" customWidth="1"/>
    <col min="14596" max="14596" width="15.375" style="109" customWidth="1"/>
    <col min="14597" max="14597" width="44.625" style="109" customWidth="1"/>
    <col min="14598" max="14598" width="15.375" style="109" customWidth="1"/>
    <col min="14599" max="14599" width="45.375" style="109" customWidth="1"/>
    <col min="14600" max="14600" width="25.25" style="109" customWidth="1"/>
    <col min="14601" max="14848" width="9.75" style="109"/>
    <col min="14849" max="14849" width="8.375" style="109" customWidth="1"/>
    <col min="14850" max="14850" width="16.25" style="109" customWidth="1"/>
    <col min="14851" max="14851" width="34.375" style="109" customWidth="1"/>
    <col min="14852" max="14852" width="15.375" style="109" customWidth="1"/>
    <col min="14853" max="14853" width="44.625" style="109" customWidth="1"/>
    <col min="14854" max="14854" width="15.375" style="109" customWidth="1"/>
    <col min="14855" max="14855" width="45.375" style="109" customWidth="1"/>
    <col min="14856" max="14856" width="25.25" style="109" customWidth="1"/>
    <col min="14857" max="15104" width="9.75" style="109"/>
    <col min="15105" max="15105" width="8.375" style="109" customWidth="1"/>
    <col min="15106" max="15106" width="16.25" style="109" customWidth="1"/>
    <col min="15107" max="15107" width="34.375" style="109" customWidth="1"/>
    <col min="15108" max="15108" width="15.375" style="109" customWidth="1"/>
    <col min="15109" max="15109" width="44.625" style="109" customWidth="1"/>
    <col min="15110" max="15110" width="15.375" style="109" customWidth="1"/>
    <col min="15111" max="15111" width="45.375" style="109" customWidth="1"/>
    <col min="15112" max="15112" width="25.25" style="109" customWidth="1"/>
    <col min="15113" max="15360" width="9.75" style="109"/>
    <col min="15361" max="15361" width="8.375" style="109" customWidth="1"/>
    <col min="15362" max="15362" width="16.25" style="109" customWidth="1"/>
    <col min="15363" max="15363" width="34.375" style="109" customWidth="1"/>
    <col min="15364" max="15364" width="15.375" style="109" customWidth="1"/>
    <col min="15365" max="15365" width="44.625" style="109" customWidth="1"/>
    <col min="15366" max="15366" width="15.375" style="109" customWidth="1"/>
    <col min="15367" max="15367" width="45.375" style="109" customWidth="1"/>
    <col min="15368" max="15368" width="25.25" style="109" customWidth="1"/>
    <col min="15369" max="15616" width="9.75" style="109"/>
    <col min="15617" max="15617" width="8.375" style="109" customWidth="1"/>
    <col min="15618" max="15618" width="16.25" style="109" customWidth="1"/>
    <col min="15619" max="15619" width="34.375" style="109" customWidth="1"/>
    <col min="15620" max="15620" width="15.375" style="109" customWidth="1"/>
    <col min="15621" max="15621" width="44.625" style="109" customWidth="1"/>
    <col min="15622" max="15622" width="15.375" style="109" customWidth="1"/>
    <col min="15623" max="15623" width="45.375" style="109" customWidth="1"/>
    <col min="15624" max="15624" width="25.25" style="109" customWidth="1"/>
    <col min="15625" max="15872" width="9.75" style="109"/>
    <col min="15873" max="15873" width="8.375" style="109" customWidth="1"/>
    <col min="15874" max="15874" width="16.25" style="109" customWidth="1"/>
    <col min="15875" max="15875" width="34.375" style="109" customWidth="1"/>
    <col min="15876" max="15876" width="15.375" style="109" customWidth="1"/>
    <col min="15877" max="15877" width="44.625" style="109" customWidth="1"/>
    <col min="15878" max="15878" width="15.375" style="109" customWidth="1"/>
    <col min="15879" max="15879" width="45.375" style="109" customWidth="1"/>
    <col min="15880" max="15880" width="25.25" style="109" customWidth="1"/>
    <col min="15881" max="16128" width="9.75" style="109"/>
    <col min="16129" max="16129" width="8.375" style="109" customWidth="1"/>
    <col min="16130" max="16130" width="16.25" style="109" customWidth="1"/>
    <col min="16131" max="16131" width="34.375" style="109" customWidth="1"/>
    <col min="16132" max="16132" width="15.375" style="109" customWidth="1"/>
    <col min="16133" max="16133" width="44.625" style="109" customWidth="1"/>
    <col min="16134" max="16134" width="15.375" style="109" customWidth="1"/>
    <col min="16135" max="16135" width="45.375" style="109" customWidth="1"/>
    <col min="16136" max="16136" width="25.25" style="109" customWidth="1"/>
    <col min="16137" max="16384" width="9.75" style="109"/>
  </cols>
  <sheetData>
    <row r="1" spans="1:7" ht="21.75" customHeight="1">
      <c r="A1" s="707" t="s">
        <v>407</v>
      </c>
      <c r="B1" s="707"/>
      <c r="C1" s="707"/>
      <c r="D1" s="707"/>
      <c r="E1" s="707"/>
      <c r="F1" s="707"/>
      <c r="G1" s="707"/>
    </row>
    <row r="2" spans="1:7" ht="18.75" customHeight="1">
      <c r="A2" s="110" t="s">
        <v>408</v>
      </c>
      <c r="B2" s="111"/>
      <c r="C2" s="111"/>
      <c r="D2" s="111"/>
      <c r="E2" s="111"/>
      <c r="F2" s="112"/>
    </row>
    <row r="3" spans="1:7">
      <c r="A3" s="113" t="s">
        <v>409</v>
      </c>
      <c r="B3" s="114"/>
      <c r="C3" s="114"/>
      <c r="D3" s="114"/>
      <c r="E3" s="114"/>
      <c r="F3" s="115"/>
      <c r="G3" s="114"/>
    </row>
    <row r="4" spans="1:7" ht="25.5">
      <c r="A4" s="116" t="s">
        <v>0</v>
      </c>
      <c r="B4" s="116" t="s">
        <v>282</v>
      </c>
      <c r="C4" s="116" t="s">
        <v>410</v>
      </c>
      <c r="D4" s="117" t="s">
        <v>411</v>
      </c>
      <c r="E4" s="116" t="s">
        <v>412</v>
      </c>
      <c r="F4" s="118"/>
      <c r="G4" s="116"/>
    </row>
    <row r="5" spans="1:7">
      <c r="A5" s="119">
        <v>1</v>
      </c>
      <c r="B5" s="120" t="s">
        <v>413</v>
      </c>
      <c r="C5" s="120"/>
      <c r="D5" s="120">
        <v>1</v>
      </c>
      <c r="E5" s="120"/>
      <c r="F5" s="121"/>
      <c r="G5" s="120"/>
    </row>
    <row r="6" spans="1:7">
      <c r="A6" s="119">
        <v>2</v>
      </c>
      <c r="B6" s="120" t="s">
        <v>414</v>
      </c>
      <c r="C6" s="120"/>
      <c r="D6" s="120">
        <v>1</v>
      </c>
      <c r="E6" s="120" t="s">
        <v>415</v>
      </c>
      <c r="F6" s="121"/>
      <c r="G6" s="120"/>
    </row>
    <row r="7" spans="1:7">
      <c r="A7" s="119"/>
      <c r="B7" s="120"/>
      <c r="C7" s="224"/>
      <c r="D7" s="120">
        <v>2</v>
      </c>
      <c r="E7" s="120" t="s">
        <v>416</v>
      </c>
      <c r="F7" s="121"/>
      <c r="G7" s="120"/>
    </row>
    <row r="8" spans="1:7">
      <c r="A8" s="119">
        <v>3</v>
      </c>
      <c r="B8" s="222" t="s">
        <v>417</v>
      </c>
      <c r="C8" s="225"/>
      <c r="D8" s="120">
        <v>2.5</v>
      </c>
      <c r="E8" s="120" t="s">
        <v>477</v>
      </c>
      <c r="F8" s="122"/>
      <c r="G8" s="120"/>
    </row>
    <row r="9" spans="1:7">
      <c r="A9" s="119"/>
      <c r="B9" s="222"/>
      <c r="C9" s="226"/>
      <c r="D9" s="223"/>
      <c r="E9" s="120"/>
      <c r="F9" s="122"/>
      <c r="G9" s="120"/>
    </row>
    <row r="10" spans="1:7">
      <c r="A10" s="119"/>
      <c r="B10" s="222"/>
      <c r="C10" s="226"/>
      <c r="D10" s="223"/>
      <c r="E10" s="120"/>
      <c r="F10" s="122"/>
      <c r="G10" s="120"/>
    </row>
    <row r="11" spans="1:7">
      <c r="A11" s="119"/>
      <c r="B11" s="120"/>
      <c r="C11" s="120"/>
      <c r="D11" s="120"/>
      <c r="E11" s="120"/>
      <c r="F11" s="122"/>
      <c r="G11" s="120"/>
    </row>
    <row r="12" spans="1:7">
      <c r="A12" s="119">
        <v>4</v>
      </c>
      <c r="B12" s="120" t="s">
        <v>418</v>
      </c>
      <c r="C12" s="120"/>
      <c r="D12" s="120">
        <v>2.2000000000000002</v>
      </c>
      <c r="E12" s="120" t="s">
        <v>478</v>
      </c>
      <c r="F12" s="121"/>
      <c r="G12" s="120"/>
    </row>
    <row r="13" spans="1:7">
      <c r="A13" s="119"/>
      <c r="B13" s="120"/>
      <c r="C13" s="120"/>
      <c r="D13" s="120">
        <v>1.2</v>
      </c>
      <c r="E13" s="120" t="s">
        <v>479</v>
      </c>
      <c r="F13" s="121"/>
      <c r="G13" s="120"/>
    </row>
    <row r="14" spans="1:7">
      <c r="A14" s="119"/>
      <c r="B14" s="120"/>
      <c r="C14" s="120"/>
      <c r="D14" s="120"/>
      <c r="E14" s="120"/>
      <c r="F14" s="121"/>
      <c r="G14" s="120"/>
    </row>
    <row r="15" spans="1:7">
      <c r="A15" s="119"/>
      <c r="B15" s="120"/>
      <c r="C15" s="120"/>
      <c r="D15" s="120"/>
      <c r="E15" s="120"/>
      <c r="F15" s="121"/>
      <c r="G15" s="120"/>
    </row>
    <row r="16" spans="1:7">
      <c r="A16" s="119">
        <v>5</v>
      </c>
      <c r="B16" s="120" t="s">
        <v>291</v>
      </c>
      <c r="C16" s="120"/>
      <c r="D16" s="120">
        <v>0</v>
      </c>
      <c r="E16" s="120"/>
      <c r="F16" s="122"/>
      <c r="G16" s="120"/>
    </row>
    <row r="17" spans="1:7">
      <c r="A17" s="119">
        <v>6</v>
      </c>
      <c r="B17" s="120" t="s">
        <v>419</v>
      </c>
      <c r="C17" s="120"/>
      <c r="D17" s="120">
        <v>0</v>
      </c>
      <c r="E17" s="120"/>
      <c r="F17" s="122"/>
      <c r="G17" s="120"/>
    </row>
    <row r="18" spans="1:7">
      <c r="A18" s="119">
        <v>7</v>
      </c>
      <c r="B18" s="120" t="s">
        <v>420</v>
      </c>
      <c r="C18" s="120"/>
      <c r="D18" s="120">
        <v>50</v>
      </c>
      <c r="E18" s="120" t="s">
        <v>421</v>
      </c>
      <c r="F18" s="122"/>
      <c r="G18" s="120"/>
    </row>
    <row r="19" spans="1:7">
      <c r="A19" s="119"/>
      <c r="B19" s="120"/>
      <c r="C19" s="120"/>
      <c r="D19" s="120">
        <v>35</v>
      </c>
      <c r="E19" s="120" t="s">
        <v>422</v>
      </c>
      <c r="F19" s="122"/>
      <c r="G19" s="120"/>
    </row>
    <row r="20" spans="1:7">
      <c r="A20" s="119">
        <v>8</v>
      </c>
      <c r="B20" s="120" t="s">
        <v>288</v>
      </c>
      <c r="C20" s="120"/>
      <c r="D20" s="120">
        <v>1</v>
      </c>
      <c r="E20" s="120"/>
      <c r="F20" s="121"/>
      <c r="G20" s="120"/>
    </row>
    <row r="21" spans="1:7">
      <c r="A21" s="119">
        <v>9</v>
      </c>
      <c r="B21" s="120" t="s">
        <v>292</v>
      </c>
      <c r="C21" s="120"/>
      <c r="D21" s="120">
        <v>1</v>
      </c>
      <c r="E21" s="120" t="s">
        <v>423</v>
      </c>
      <c r="F21" s="121"/>
      <c r="G21" s="120"/>
    </row>
    <row r="22" spans="1:7">
      <c r="A22" s="119"/>
      <c r="B22" s="120"/>
      <c r="C22" s="120"/>
      <c r="D22" s="120">
        <v>0</v>
      </c>
      <c r="E22" s="120" t="s">
        <v>424</v>
      </c>
      <c r="F22" s="122"/>
      <c r="G22" s="120"/>
    </row>
    <row r="23" spans="1:7">
      <c r="A23" s="119">
        <v>10</v>
      </c>
      <c r="B23" s="120" t="s">
        <v>289</v>
      </c>
      <c r="C23" s="120"/>
      <c r="D23" s="120">
        <v>1</v>
      </c>
      <c r="E23" s="120"/>
      <c r="F23" s="121"/>
      <c r="G23" s="120"/>
    </row>
    <row r="24" spans="1:7">
      <c r="A24" s="119">
        <v>11</v>
      </c>
      <c r="B24" s="120" t="s">
        <v>290</v>
      </c>
      <c r="C24" s="120"/>
      <c r="D24" s="120">
        <v>0</v>
      </c>
      <c r="E24" s="120"/>
      <c r="F24" s="122"/>
      <c r="G24" s="120"/>
    </row>
    <row r="25" spans="1:7">
      <c r="A25" s="123">
        <v>12</v>
      </c>
      <c r="B25" s="124" t="s">
        <v>294</v>
      </c>
      <c r="C25" s="124"/>
      <c r="D25" s="124">
        <v>1</v>
      </c>
      <c r="E25" s="124"/>
      <c r="F25" s="125"/>
      <c r="G25" s="124"/>
    </row>
    <row r="26" spans="1:7">
      <c r="A26" s="123">
        <v>13</v>
      </c>
      <c r="B26" s="124" t="s">
        <v>295</v>
      </c>
      <c r="C26" s="124"/>
      <c r="D26" s="124">
        <v>2</v>
      </c>
      <c r="E26" s="124"/>
      <c r="F26" s="125"/>
      <c r="G26" s="124"/>
    </row>
    <row r="27" spans="1:7">
      <c r="A27" s="123"/>
      <c r="B27" s="124"/>
      <c r="C27" s="124"/>
      <c r="D27" s="124"/>
      <c r="E27" s="124"/>
      <c r="F27" s="125"/>
      <c r="G27" s="124"/>
    </row>
    <row r="28" spans="1:7">
      <c r="A28" s="123"/>
      <c r="B28" s="124"/>
      <c r="C28" s="124"/>
      <c r="D28" s="124"/>
      <c r="E28" s="124"/>
      <c r="F28" s="125"/>
      <c r="G28" s="124"/>
    </row>
    <row r="29" spans="1:7">
      <c r="F29" s="112"/>
    </row>
    <row r="30" spans="1:7">
      <c r="A30" s="127" t="s">
        <v>425</v>
      </c>
      <c r="F30" s="112"/>
    </row>
    <row r="31" spans="1:7" ht="25.5">
      <c r="A31" s="116" t="s">
        <v>0</v>
      </c>
      <c r="B31" s="116" t="s">
        <v>282</v>
      </c>
      <c r="C31" s="116" t="s">
        <v>410</v>
      </c>
      <c r="D31" s="117" t="s">
        <v>426</v>
      </c>
      <c r="E31" s="116" t="s">
        <v>412</v>
      </c>
      <c r="F31" s="118"/>
      <c r="G31" s="116"/>
    </row>
    <row r="32" spans="1:7">
      <c r="A32" s="119">
        <v>1</v>
      </c>
      <c r="B32" s="120" t="s">
        <v>413</v>
      </c>
      <c r="C32" s="120"/>
      <c r="D32" s="120">
        <v>1</v>
      </c>
      <c r="E32" s="120" t="s">
        <v>427</v>
      </c>
      <c r="F32" s="121"/>
      <c r="G32" s="120"/>
    </row>
    <row r="33" spans="1:7">
      <c r="A33" s="119">
        <v>2</v>
      </c>
      <c r="B33" s="120" t="s">
        <v>414</v>
      </c>
      <c r="C33" s="120"/>
      <c r="D33" s="120">
        <v>2</v>
      </c>
      <c r="E33" s="120" t="s">
        <v>423</v>
      </c>
      <c r="F33" s="121"/>
      <c r="G33" s="120"/>
    </row>
    <row r="34" spans="1:7">
      <c r="A34" s="119"/>
      <c r="B34" s="120"/>
      <c r="C34" s="120"/>
      <c r="D34" s="120">
        <v>1</v>
      </c>
      <c r="E34" s="120" t="s">
        <v>428</v>
      </c>
      <c r="F34" s="121"/>
      <c r="G34" s="120"/>
    </row>
    <row r="35" spans="1:7">
      <c r="A35" s="119">
        <v>3</v>
      </c>
      <c r="B35" s="120" t="s">
        <v>429</v>
      </c>
      <c r="C35" s="120"/>
      <c r="D35" s="120">
        <v>1.5</v>
      </c>
      <c r="E35" s="120" t="s">
        <v>430</v>
      </c>
      <c r="F35" s="121"/>
      <c r="G35" s="120"/>
    </row>
    <row r="36" spans="1:7">
      <c r="A36" s="119"/>
      <c r="B36" s="120"/>
      <c r="C36" s="120"/>
      <c r="D36" s="120">
        <v>1.2</v>
      </c>
      <c r="E36" s="120" t="s">
        <v>431</v>
      </c>
      <c r="F36" s="121"/>
      <c r="G36" s="120"/>
    </row>
    <row r="37" spans="1:7">
      <c r="A37" s="119">
        <v>4</v>
      </c>
      <c r="B37" s="120" t="s">
        <v>432</v>
      </c>
      <c r="C37" s="120"/>
      <c r="D37" s="120">
        <v>1</v>
      </c>
      <c r="E37" s="120"/>
      <c r="F37" s="121"/>
      <c r="G37" s="120"/>
    </row>
    <row r="38" spans="1:7">
      <c r="A38" s="119">
        <v>5</v>
      </c>
      <c r="B38" s="120" t="s">
        <v>296</v>
      </c>
      <c r="C38" s="120"/>
      <c r="D38" s="120">
        <v>0</v>
      </c>
      <c r="E38" s="120"/>
      <c r="F38" s="122"/>
      <c r="G38" s="120"/>
    </row>
    <row r="39" spans="1:7">
      <c r="A39" s="119">
        <v>6</v>
      </c>
      <c r="B39" s="120" t="s">
        <v>433</v>
      </c>
      <c r="C39" s="120"/>
      <c r="D39" s="120">
        <v>0</v>
      </c>
      <c r="E39" s="120"/>
      <c r="F39" s="122"/>
      <c r="G39" s="120"/>
    </row>
    <row r="40" spans="1:7">
      <c r="A40" s="119"/>
      <c r="B40" s="120"/>
      <c r="C40" s="120"/>
      <c r="D40" s="120"/>
      <c r="E40" s="120"/>
      <c r="F40" s="122"/>
      <c r="G40" s="120"/>
    </row>
    <row r="41" spans="1:7">
      <c r="A41" s="119">
        <v>7</v>
      </c>
      <c r="B41" s="120" t="s">
        <v>434</v>
      </c>
      <c r="C41" s="120"/>
      <c r="D41" s="120">
        <v>2</v>
      </c>
      <c r="E41" s="120" t="s">
        <v>423</v>
      </c>
      <c r="F41" s="121"/>
      <c r="G41" s="120"/>
    </row>
    <row r="42" spans="1:7">
      <c r="A42" s="119"/>
      <c r="B42" s="120"/>
      <c r="C42" s="120"/>
      <c r="D42" s="120">
        <v>1</v>
      </c>
      <c r="E42" s="120" t="s">
        <v>428</v>
      </c>
      <c r="F42" s="121"/>
      <c r="G42" s="120"/>
    </row>
    <row r="43" spans="1:7">
      <c r="A43" s="119">
        <v>8</v>
      </c>
      <c r="B43" s="120" t="s">
        <v>419</v>
      </c>
      <c r="C43" s="120"/>
      <c r="D43" s="120">
        <v>0</v>
      </c>
      <c r="E43" s="120"/>
      <c r="F43" s="122"/>
      <c r="G43" s="120"/>
    </row>
    <row r="44" spans="1:7">
      <c r="A44" s="119">
        <v>9</v>
      </c>
      <c r="B44" s="120" t="s">
        <v>420</v>
      </c>
      <c r="C44" s="120"/>
      <c r="D44" s="120">
        <v>0</v>
      </c>
      <c r="E44" s="120"/>
      <c r="F44" s="122"/>
      <c r="G44" s="120"/>
    </row>
    <row r="45" spans="1:7">
      <c r="A45" s="119">
        <v>10</v>
      </c>
      <c r="B45" s="120" t="s">
        <v>435</v>
      </c>
      <c r="C45" s="120"/>
      <c r="D45" s="120">
        <v>0</v>
      </c>
      <c r="E45" s="120"/>
      <c r="F45" s="122"/>
      <c r="G45" s="120"/>
    </row>
    <row r="46" spans="1:7">
      <c r="A46" s="119">
        <v>11</v>
      </c>
      <c r="B46" s="120" t="s">
        <v>288</v>
      </c>
      <c r="C46" s="120"/>
      <c r="D46" s="120">
        <v>1</v>
      </c>
      <c r="E46" s="120" t="s">
        <v>423</v>
      </c>
      <c r="F46" s="121"/>
      <c r="G46" s="120"/>
    </row>
    <row r="47" spans="1:7">
      <c r="A47" s="119"/>
      <c r="B47" s="120"/>
      <c r="C47" s="120"/>
      <c r="D47" s="120">
        <v>0.5</v>
      </c>
      <c r="E47" s="120" t="s">
        <v>428</v>
      </c>
      <c r="F47" s="122"/>
      <c r="G47" s="120"/>
    </row>
    <row r="48" spans="1:7" ht="14.25" customHeight="1">
      <c r="A48" s="119">
        <v>12</v>
      </c>
      <c r="B48" s="120" t="s">
        <v>292</v>
      </c>
      <c r="C48" s="120"/>
      <c r="D48" s="120">
        <v>0.5</v>
      </c>
      <c r="E48" s="120"/>
      <c r="F48" s="122"/>
      <c r="G48" s="120"/>
    </row>
    <row r="49" spans="1:7" ht="14.25" customHeight="1">
      <c r="A49" s="119"/>
      <c r="B49" s="120"/>
      <c r="C49" s="120"/>
      <c r="D49" s="120"/>
      <c r="E49" s="120"/>
      <c r="F49" s="122"/>
      <c r="G49" s="120"/>
    </row>
    <row r="50" spans="1:7" ht="14.25" customHeight="1">
      <c r="A50" s="119">
        <v>13</v>
      </c>
      <c r="B50" s="120" t="s">
        <v>289</v>
      </c>
      <c r="C50" s="120"/>
      <c r="D50" s="120">
        <v>1</v>
      </c>
      <c r="E50" s="120" t="s">
        <v>423</v>
      </c>
      <c r="F50" s="121"/>
      <c r="G50" s="120"/>
    </row>
    <row r="51" spans="1:7" ht="14.25" customHeight="1">
      <c r="A51" s="119"/>
      <c r="B51" s="120"/>
      <c r="C51" s="120"/>
      <c r="D51" s="120">
        <v>0.5</v>
      </c>
      <c r="E51" s="120" t="s">
        <v>428</v>
      </c>
      <c r="F51" s="122"/>
      <c r="G51" s="120"/>
    </row>
    <row r="52" spans="1:7" ht="14.25" customHeight="1">
      <c r="A52" s="119">
        <v>14</v>
      </c>
      <c r="B52" s="120" t="s">
        <v>290</v>
      </c>
      <c r="C52" s="120"/>
      <c r="D52" s="120">
        <v>0.5</v>
      </c>
      <c r="E52" s="120"/>
      <c r="F52" s="122"/>
      <c r="G52" s="120"/>
    </row>
    <row r="53" spans="1:7" ht="14.25" customHeight="1">
      <c r="A53" s="119"/>
      <c r="B53" s="120"/>
      <c r="C53" s="120"/>
      <c r="D53" s="120"/>
      <c r="E53" s="120"/>
      <c r="F53" s="122"/>
      <c r="G53" s="120"/>
    </row>
    <row r="54" spans="1:7" ht="12" customHeight="1">
      <c r="A54" s="123">
        <v>15</v>
      </c>
      <c r="B54" s="124" t="s">
        <v>294</v>
      </c>
      <c r="C54" s="124"/>
      <c r="D54" s="124">
        <v>2</v>
      </c>
      <c r="E54" s="124"/>
      <c r="F54" s="125"/>
      <c r="G54" s="124"/>
    </row>
    <row r="55" spans="1:7" ht="12" customHeight="1">
      <c r="A55" s="123"/>
      <c r="B55" s="124"/>
      <c r="C55" s="124"/>
      <c r="D55" s="124"/>
      <c r="E55" s="124"/>
      <c r="F55" s="125"/>
      <c r="G55" s="124"/>
    </row>
    <row r="56" spans="1:7" ht="12" customHeight="1">
      <c r="A56" s="123"/>
      <c r="B56" s="124"/>
      <c r="C56" s="124"/>
      <c r="D56" s="124"/>
      <c r="E56" s="124"/>
      <c r="F56" s="125"/>
      <c r="G56" s="124"/>
    </row>
    <row r="57" spans="1:7" ht="12" customHeight="1">
      <c r="A57" s="123">
        <v>16</v>
      </c>
      <c r="B57" s="124" t="s">
        <v>295</v>
      </c>
      <c r="C57" s="124"/>
      <c r="D57" s="124">
        <v>2</v>
      </c>
      <c r="E57" s="124"/>
      <c r="F57" s="125"/>
      <c r="G57" s="124"/>
    </row>
    <row r="58" spans="1:7" ht="12" customHeight="1">
      <c r="A58" s="123"/>
      <c r="B58" s="124"/>
      <c r="C58" s="124"/>
      <c r="D58" s="124"/>
      <c r="E58" s="124"/>
      <c r="F58" s="125"/>
      <c r="G58" s="124"/>
    </row>
    <row r="59" spans="1:7" ht="12" customHeight="1">
      <c r="A59" s="123"/>
      <c r="B59" s="124"/>
      <c r="C59" s="124"/>
      <c r="D59" s="124"/>
      <c r="E59" s="124"/>
      <c r="F59" s="125"/>
      <c r="G59" s="124"/>
    </row>
    <row r="60" spans="1:7">
      <c r="A60" s="127" t="s">
        <v>436</v>
      </c>
      <c r="F60" s="112"/>
    </row>
    <row r="61" spans="1:7" ht="25.5">
      <c r="A61" s="116" t="s">
        <v>0</v>
      </c>
      <c r="B61" s="116" t="s">
        <v>282</v>
      </c>
      <c r="C61" s="116" t="s">
        <v>410</v>
      </c>
      <c r="D61" s="117" t="s">
        <v>426</v>
      </c>
      <c r="E61" s="116" t="s">
        <v>412</v>
      </c>
      <c r="F61" s="118"/>
      <c r="G61" s="116"/>
    </row>
    <row r="62" spans="1:7">
      <c r="A62" s="119">
        <v>1</v>
      </c>
      <c r="B62" s="120" t="s">
        <v>413</v>
      </c>
      <c r="C62" s="120"/>
      <c r="D62" s="120">
        <v>1</v>
      </c>
      <c r="E62" s="120"/>
      <c r="F62" s="121"/>
      <c r="G62" s="120"/>
    </row>
    <row r="63" spans="1:7">
      <c r="A63" s="119">
        <v>2</v>
      </c>
      <c r="B63" s="120" t="s">
        <v>414</v>
      </c>
      <c r="C63" s="120"/>
      <c r="D63" s="120">
        <v>2</v>
      </c>
      <c r="E63" s="120" t="s">
        <v>423</v>
      </c>
      <c r="F63" s="122"/>
      <c r="G63" s="120"/>
    </row>
    <row r="64" spans="1:7">
      <c r="A64" s="119"/>
      <c r="B64" s="120"/>
      <c r="C64" s="120"/>
      <c r="D64" s="120">
        <v>1</v>
      </c>
      <c r="E64" s="120" t="s">
        <v>428</v>
      </c>
      <c r="F64" s="122"/>
      <c r="G64" s="128"/>
    </row>
    <row r="65" spans="1:7">
      <c r="A65" s="119"/>
      <c r="B65" s="120"/>
      <c r="C65" s="120"/>
      <c r="D65" s="120"/>
      <c r="E65" s="120"/>
      <c r="F65" s="122"/>
      <c r="G65" s="128"/>
    </row>
    <row r="66" spans="1:7">
      <c r="A66" s="119">
        <v>3</v>
      </c>
      <c r="B66" s="120" t="s">
        <v>429</v>
      </c>
      <c r="C66" s="120"/>
      <c r="D66" s="120">
        <v>1.9</v>
      </c>
      <c r="E66" s="120" t="s">
        <v>437</v>
      </c>
      <c r="F66" s="121"/>
      <c r="G66" s="120"/>
    </row>
    <row r="67" spans="1:7">
      <c r="A67" s="119">
        <v>4</v>
      </c>
      <c r="B67" s="120" t="s">
        <v>432</v>
      </c>
      <c r="C67" s="120"/>
      <c r="D67" s="120">
        <v>1</v>
      </c>
      <c r="E67" s="120"/>
      <c r="F67" s="121"/>
      <c r="G67" s="120"/>
    </row>
    <row r="68" spans="1:7">
      <c r="A68" s="119">
        <v>5</v>
      </c>
      <c r="B68" s="120" t="s">
        <v>438</v>
      </c>
      <c r="C68" s="120"/>
      <c r="D68" s="120">
        <v>0</v>
      </c>
      <c r="E68" s="120"/>
      <c r="F68" s="122"/>
      <c r="G68" s="120"/>
    </row>
    <row r="69" spans="1:7">
      <c r="A69" s="119">
        <v>6</v>
      </c>
      <c r="B69" s="120" t="s">
        <v>296</v>
      </c>
      <c r="C69" s="120"/>
      <c r="D69" s="120">
        <v>0</v>
      </c>
      <c r="E69" s="120"/>
      <c r="F69" s="122"/>
      <c r="G69" s="120"/>
    </row>
    <row r="70" spans="1:7">
      <c r="A70" s="119">
        <v>7</v>
      </c>
      <c r="B70" s="120" t="s">
        <v>433</v>
      </c>
      <c r="C70" s="120"/>
      <c r="D70" s="120">
        <v>0</v>
      </c>
      <c r="E70" s="120"/>
      <c r="F70" s="122"/>
      <c r="G70" s="120"/>
    </row>
    <row r="71" spans="1:7">
      <c r="A71" s="119">
        <v>8</v>
      </c>
      <c r="B71" s="120" t="s">
        <v>291</v>
      </c>
      <c r="C71" s="120"/>
      <c r="D71" s="120">
        <v>1</v>
      </c>
      <c r="E71" s="120"/>
      <c r="F71" s="121"/>
      <c r="G71" s="120"/>
    </row>
    <row r="72" spans="1:7">
      <c r="A72" s="119">
        <v>9</v>
      </c>
      <c r="B72" s="120" t="s">
        <v>439</v>
      </c>
      <c r="C72" s="120"/>
      <c r="D72" s="120">
        <v>2</v>
      </c>
      <c r="E72" s="120" t="s">
        <v>423</v>
      </c>
      <c r="F72" s="121"/>
      <c r="G72" s="120"/>
    </row>
    <row r="73" spans="1:7">
      <c r="A73" s="119"/>
      <c r="B73" s="120"/>
      <c r="C73" s="120"/>
      <c r="D73" s="120">
        <v>1</v>
      </c>
      <c r="E73" s="120" t="s">
        <v>428</v>
      </c>
      <c r="F73" s="121"/>
      <c r="G73" s="120"/>
    </row>
    <row r="74" spans="1:7">
      <c r="A74" s="119">
        <v>10</v>
      </c>
      <c r="B74" s="120" t="s">
        <v>293</v>
      </c>
      <c r="C74" s="120"/>
      <c r="D74" s="120">
        <v>0</v>
      </c>
      <c r="E74" s="120"/>
      <c r="F74" s="122"/>
      <c r="G74" s="120"/>
    </row>
    <row r="75" spans="1:7">
      <c r="A75" s="119">
        <v>11</v>
      </c>
      <c r="B75" s="120" t="s">
        <v>440</v>
      </c>
      <c r="C75" s="120"/>
      <c r="D75" s="120">
        <v>0</v>
      </c>
      <c r="E75" s="120"/>
      <c r="F75" s="122"/>
      <c r="G75" s="120"/>
    </row>
    <row r="76" spans="1:7">
      <c r="A76" s="119">
        <v>12</v>
      </c>
      <c r="B76" s="120" t="s">
        <v>288</v>
      </c>
      <c r="C76" s="120"/>
      <c r="D76" s="120">
        <v>1</v>
      </c>
      <c r="E76" s="120"/>
      <c r="F76" s="121"/>
      <c r="G76" s="120"/>
    </row>
    <row r="77" spans="1:7">
      <c r="A77" s="119">
        <v>13</v>
      </c>
      <c r="B77" s="120" t="s">
        <v>441</v>
      </c>
      <c r="C77" s="120"/>
      <c r="D77" s="120">
        <v>1</v>
      </c>
      <c r="E77" s="120" t="s">
        <v>442</v>
      </c>
      <c r="F77" s="122"/>
      <c r="G77" s="120"/>
    </row>
    <row r="78" spans="1:7">
      <c r="A78" s="119"/>
      <c r="B78" s="120"/>
      <c r="C78" s="120"/>
      <c r="D78" s="120">
        <v>0.5</v>
      </c>
      <c r="E78" s="120" t="s">
        <v>443</v>
      </c>
      <c r="F78" s="122"/>
      <c r="G78" s="128"/>
    </row>
    <row r="79" spans="1:7">
      <c r="A79" s="119">
        <v>14</v>
      </c>
      <c r="B79" s="120" t="s">
        <v>289</v>
      </c>
      <c r="C79" s="120"/>
      <c r="D79" s="120">
        <v>1</v>
      </c>
      <c r="E79" s="120"/>
      <c r="F79" s="121"/>
      <c r="G79" s="120"/>
    </row>
    <row r="80" spans="1:7">
      <c r="A80" s="119">
        <v>15</v>
      </c>
      <c r="B80" s="120" t="s">
        <v>290</v>
      </c>
      <c r="C80" s="120"/>
      <c r="D80" s="120">
        <v>1</v>
      </c>
      <c r="E80" s="120" t="s">
        <v>442</v>
      </c>
      <c r="F80" s="121"/>
      <c r="G80" s="128"/>
    </row>
    <row r="81" spans="1:7">
      <c r="A81" s="119"/>
      <c r="B81" s="120"/>
      <c r="C81" s="120"/>
      <c r="D81" s="120">
        <v>0.5</v>
      </c>
      <c r="E81" s="120" t="s">
        <v>443</v>
      </c>
      <c r="F81" s="121"/>
      <c r="G81" s="120"/>
    </row>
    <row r="82" spans="1:7">
      <c r="A82" s="123">
        <v>16</v>
      </c>
      <c r="B82" s="124" t="s">
        <v>294</v>
      </c>
      <c r="C82" s="124"/>
      <c r="D82" s="124">
        <v>2</v>
      </c>
      <c r="E82" s="124"/>
      <c r="F82" s="125"/>
      <c r="G82" s="124"/>
    </row>
    <row r="83" spans="1:7">
      <c r="A83" s="123"/>
      <c r="B83" s="124"/>
      <c r="C83" s="124"/>
      <c r="D83" s="124"/>
      <c r="E83" s="124"/>
      <c r="F83" s="125"/>
      <c r="G83" s="124"/>
    </row>
    <row r="84" spans="1:7">
      <c r="A84" s="123"/>
      <c r="B84" s="124"/>
      <c r="C84" s="124"/>
      <c r="D84" s="124"/>
      <c r="E84" s="124"/>
      <c r="F84" s="125"/>
      <c r="G84" s="124"/>
    </row>
    <row r="85" spans="1:7">
      <c r="A85" s="123">
        <v>17</v>
      </c>
      <c r="B85" s="124" t="s">
        <v>295</v>
      </c>
      <c r="C85" s="124"/>
      <c r="D85" s="124">
        <v>2</v>
      </c>
      <c r="E85" s="124"/>
      <c r="F85" s="125"/>
      <c r="G85" s="124"/>
    </row>
    <row r="86" spans="1:7">
      <c r="A86" s="123"/>
      <c r="B86" s="124"/>
      <c r="C86" s="124"/>
      <c r="D86" s="124"/>
      <c r="E86" s="124"/>
      <c r="F86" s="125"/>
      <c r="G86" s="124"/>
    </row>
    <row r="87" spans="1:7">
      <c r="A87" s="123"/>
      <c r="B87" s="124"/>
      <c r="C87" s="124"/>
      <c r="D87" s="124"/>
      <c r="E87" s="124"/>
      <c r="F87" s="125"/>
      <c r="G87" s="124"/>
    </row>
    <row r="88" spans="1:7">
      <c r="F88" s="112"/>
    </row>
    <row r="89" spans="1:7">
      <c r="A89" s="127" t="s">
        <v>399</v>
      </c>
      <c r="F89" s="112"/>
    </row>
    <row r="90" spans="1:7" ht="25.5">
      <c r="A90" s="116" t="s">
        <v>0</v>
      </c>
      <c r="B90" s="116" t="s">
        <v>282</v>
      </c>
      <c r="C90" s="116" t="s">
        <v>410</v>
      </c>
      <c r="D90" s="117" t="s">
        <v>444</v>
      </c>
      <c r="E90" s="116" t="s">
        <v>412</v>
      </c>
      <c r="F90" s="118"/>
      <c r="G90" s="116"/>
    </row>
    <row r="91" spans="1:7" ht="12" customHeight="1">
      <c r="A91" s="119">
        <v>1</v>
      </c>
      <c r="B91" s="120" t="s">
        <v>413</v>
      </c>
      <c r="C91" s="120"/>
      <c r="D91" s="120">
        <v>1</v>
      </c>
      <c r="E91" s="120"/>
      <c r="F91" s="121"/>
      <c r="G91" s="120"/>
    </row>
    <row r="92" spans="1:7" ht="12" customHeight="1">
      <c r="A92" s="119">
        <v>2</v>
      </c>
      <c r="B92" s="120" t="s">
        <v>414</v>
      </c>
      <c r="C92" s="120"/>
      <c r="D92" s="120">
        <v>3</v>
      </c>
      <c r="E92" s="120" t="s">
        <v>445</v>
      </c>
      <c r="F92" s="122"/>
      <c r="G92" s="120"/>
    </row>
    <row r="93" spans="1:7" ht="12" customHeight="1">
      <c r="A93" s="119"/>
      <c r="B93" s="120"/>
      <c r="C93" s="120"/>
      <c r="D93" s="120">
        <v>2</v>
      </c>
      <c r="E93" s="120" t="s">
        <v>424</v>
      </c>
      <c r="F93" s="122"/>
      <c r="G93" s="128"/>
    </row>
    <row r="94" spans="1:7" ht="12" customHeight="1">
      <c r="A94" s="119"/>
      <c r="B94" s="120"/>
      <c r="C94" s="120"/>
      <c r="D94" s="120">
        <v>1</v>
      </c>
      <c r="E94" s="120" t="s">
        <v>446</v>
      </c>
      <c r="F94" s="122"/>
      <c r="G94" s="128"/>
    </row>
    <row r="95" spans="1:7" ht="12" customHeight="1">
      <c r="A95" s="119">
        <v>3</v>
      </c>
      <c r="B95" s="120" t="s">
        <v>429</v>
      </c>
      <c r="C95" s="120"/>
      <c r="D95" s="129">
        <v>2.25</v>
      </c>
      <c r="E95" s="120" t="s">
        <v>447</v>
      </c>
      <c r="F95" s="121"/>
      <c r="G95" s="120"/>
    </row>
    <row r="96" spans="1:7" ht="12" customHeight="1">
      <c r="A96" s="119">
        <v>4</v>
      </c>
      <c r="B96" s="120" t="s">
        <v>285</v>
      </c>
      <c r="C96" s="120"/>
      <c r="D96" s="120">
        <v>1</v>
      </c>
      <c r="E96" s="130" t="s">
        <v>448</v>
      </c>
      <c r="F96" s="121"/>
      <c r="G96" s="120"/>
    </row>
    <row r="97" spans="1:7" ht="12" customHeight="1">
      <c r="A97" s="119">
        <v>5</v>
      </c>
      <c r="B97" s="120" t="s">
        <v>438</v>
      </c>
      <c r="C97" s="120"/>
      <c r="D97" s="120">
        <v>0</v>
      </c>
      <c r="E97" s="120"/>
      <c r="F97" s="122"/>
      <c r="G97" s="120"/>
    </row>
    <row r="98" spans="1:7" ht="12" customHeight="1">
      <c r="A98" s="119"/>
      <c r="B98" s="120"/>
      <c r="C98" s="120"/>
      <c r="D98" s="120"/>
      <c r="E98" s="120"/>
      <c r="F98" s="122"/>
      <c r="G98" s="128"/>
    </row>
    <row r="99" spans="1:7" ht="12" customHeight="1">
      <c r="A99" s="119">
        <v>6</v>
      </c>
      <c r="B99" s="120" t="s">
        <v>296</v>
      </c>
      <c r="C99" s="120"/>
      <c r="D99" s="120">
        <v>0</v>
      </c>
      <c r="E99" s="120"/>
      <c r="F99" s="122"/>
      <c r="G99" s="120"/>
    </row>
    <row r="100" spans="1:7" ht="12" customHeight="1">
      <c r="A100" s="119">
        <v>7</v>
      </c>
      <c r="B100" s="120" t="s">
        <v>433</v>
      </c>
      <c r="C100" s="120"/>
      <c r="D100" s="120">
        <v>0</v>
      </c>
      <c r="E100" s="130" t="s">
        <v>449</v>
      </c>
      <c r="F100" s="122"/>
      <c r="G100" s="120"/>
    </row>
    <row r="101" spans="1:7" ht="12" customHeight="1">
      <c r="A101" s="119">
        <v>8</v>
      </c>
      <c r="B101" s="120" t="s">
        <v>291</v>
      </c>
      <c r="C101" s="708" t="s">
        <v>450</v>
      </c>
      <c r="D101" s="120">
        <v>1</v>
      </c>
      <c r="E101" s="130" t="s">
        <v>451</v>
      </c>
      <c r="F101" s="121"/>
      <c r="G101" s="120"/>
    </row>
    <row r="102" spans="1:7" ht="12" customHeight="1">
      <c r="A102" s="119">
        <v>9</v>
      </c>
      <c r="B102" s="120" t="s">
        <v>439</v>
      </c>
      <c r="C102" s="709"/>
      <c r="D102" s="120">
        <v>2</v>
      </c>
      <c r="E102" s="120" t="s">
        <v>452</v>
      </c>
      <c r="F102" s="121"/>
      <c r="G102" s="120"/>
    </row>
    <row r="103" spans="1:7" ht="12" customHeight="1">
      <c r="A103" s="119"/>
      <c r="B103" s="120"/>
      <c r="C103" s="709"/>
      <c r="D103" s="120">
        <v>1</v>
      </c>
      <c r="E103" s="120" t="s">
        <v>428</v>
      </c>
      <c r="F103" s="121"/>
      <c r="G103" s="120"/>
    </row>
    <row r="104" spans="1:7" ht="13.7" customHeight="1">
      <c r="A104" s="119">
        <v>10</v>
      </c>
      <c r="B104" s="120" t="s">
        <v>293</v>
      </c>
      <c r="C104" s="710"/>
      <c r="D104" s="120">
        <v>0</v>
      </c>
      <c r="E104" s="130" t="s">
        <v>453</v>
      </c>
      <c r="F104" s="122"/>
      <c r="G104" s="120"/>
    </row>
    <row r="105" spans="1:7" ht="13.7" customHeight="1">
      <c r="A105" s="119">
        <v>11</v>
      </c>
      <c r="B105" s="120" t="s">
        <v>440</v>
      </c>
      <c r="C105" s="120"/>
      <c r="D105" s="120">
        <v>0</v>
      </c>
      <c r="E105" s="120"/>
      <c r="F105" s="122"/>
      <c r="G105" s="120"/>
    </row>
    <row r="106" spans="1:7" ht="13.7" customHeight="1">
      <c r="A106" s="119">
        <v>12</v>
      </c>
      <c r="B106" s="120" t="s">
        <v>288</v>
      </c>
      <c r="C106" s="120"/>
      <c r="D106" s="120">
        <v>1</v>
      </c>
      <c r="E106" s="130" t="s">
        <v>453</v>
      </c>
      <c r="F106" s="121"/>
      <c r="G106" s="120"/>
    </row>
    <row r="107" spans="1:7" ht="13.7" customHeight="1">
      <c r="A107" s="119">
        <v>13</v>
      </c>
      <c r="B107" s="120" t="s">
        <v>441</v>
      </c>
      <c r="C107" s="120"/>
      <c r="D107" s="120">
        <v>1</v>
      </c>
      <c r="E107" s="120" t="s">
        <v>454</v>
      </c>
      <c r="F107" s="122"/>
      <c r="G107" s="120"/>
    </row>
    <row r="108" spans="1:7" ht="13.7" customHeight="1">
      <c r="A108" s="119"/>
      <c r="B108" s="120"/>
      <c r="C108" s="120"/>
      <c r="D108" s="120">
        <v>0.5</v>
      </c>
      <c r="E108" s="120" t="s">
        <v>443</v>
      </c>
      <c r="F108" s="122"/>
      <c r="G108" s="128"/>
    </row>
    <row r="109" spans="1:7" ht="13.7" customHeight="1">
      <c r="A109" s="119">
        <v>14</v>
      </c>
      <c r="B109" s="120" t="s">
        <v>289</v>
      </c>
      <c r="C109" s="120"/>
      <c r="D109" s="120">
        <v>1</v>
      </c>
      <c r="E109" s="120"/>
      <c r="F109" s="121"/>
      <c r="G109" s="120"/>
    </row>
    <row r="110" spans="1:7" ht="13.7" customHeight="1">
      <c r="A110" s="119">
        <v>15</v>
      </c>
      <c r="B110" s="120" t="s">
        <v>290</v>
      </c>
      <c r="C110" s="120"/>
      <c r="D110" s="120">
        <v>1</v>
      </c>
      <c r="E110" s="120" t="s">
        <v>455</v>
      </c>
      <c r="F110" s="121"/>
      <c r="G110" s="120"/>
    </row>
    <row r="111" spans="1:7" ht="12" customHeight="1">
      <c r="A111" s="119"/>
      <c r="B111" s="120"/>
      <c r="C111" s="120"/>
      <c r="D111" s="120">
        <v>0.5</v>
      </c>
      <c r="E111" s="120" t="s">
        <v>443</v>
      </c>
      <c r="F111" s="122"/>
      <c r="G111" s="120"/>
    </row>
    <row r="112" spans="1:7" ht="15" customHeight="1">
      <c r="A112" s="123">
        <v>16</v>
      </c>
      <c r="B112" s="124" t="s">
        <v>294</v>
      </c>
      <c r="C112" s="124"/>
      <c r="D112" s="124">
        <v>2</v>
      </c>
      <c r="E112" s="124"/>
      <c r="F112" s="125"/>
      <c r="G112" s="124"/>
    </row>
    <row r="113" spans="1:7" ht="15" customHeight="1">
      <c r="A113" s="123"/>
      <c r="B113" s="124"/>
      <c r="C113" s="124"/>
      <c r="D113" s="124"/>
      <c r="E113" s="124"/>
      <c r="F113" s="125"/>
      <c r="G113" s="124"/>
    </row>
    <row r="114" spans="1:7" ht="15" customHeight="1">
      <c r="A114" s="123"/>
      <c r="B114" s="124"/>
      <c r="C114" s="124"/>
      <c r="D114" s="124"/>
      <c r="E114" s="124"/>
      <c r="F114" s="125"/>
      <c r="G114" s="124"/>
    </row>
    <row r="115" spans="1:7" ht="15" customHeight="1">
      <c r="A115" s="123">
        <v>17</v>
      </c>
      <c r="B115" s="124" t="s">
        <v>295</v>
      </c>
      <c r="C115" s="124"/>
      <c r="D115" s="124">
        <v>2</v>
      </c>
      <c r="E115" s="124"/>
      <c r="F115" s="125"/>
      <c r="G115" s="124"/>
    </row>
    <row r="116" spans="1:7" ht="15" customHeight="1">
      <c r="A116" s="123"/>
      <c r="B116" s="124"/>
      <c r="C116" s="124"/>
      <c r="D116" s="124"/>
      <c r="E116" s="124"/>
      <c r="F116" s="125"/>
      <c r="G116" s="124"/>
    </row>
    <row r="117" spans="1:7" ht="15" customHeight="1">
      <c r="A117" s="123">
        <v>18</v>
      </c>
      <c r="B117" s="124" t="s">
        <v>456</v>
      </c>
      <c r="C117" s="124"/>
      <c r="D117" s="124">
        <v>1</v>
      </c>
      <c r="E117" s="131" t="s">
        <v>457</v>
      </c>
      <c r="F117" s="125"/>
      <c r="G117" s="124"/>
    </row>
    <row r="118" spans="1:7">
      <c r="A118" s="127" t="s">
        <v>458</v>
      </c>
      <c r="F118" s="112"/>
    </row>
    <row r="119" spans="1:7" ht="25.5">
      <c r="A119" s="116" t="s">
        <v>0</v>
      </c>
      <c r="B119" s="116" t="s">
        <v>282</v>
      </c>
      <c r="C119" s="116" t="s">
        <v>410</v>
      </c>
      <c r="D119" s="117" t="s">
        <v>459</v>
      </c>
      <c r="E119" s="116" t="s">
        <v>412</v>
      </c>
      <c r="F119" s="118"/>
      <c r="G119" s="116"/>
    </row>
    <row r="120" spans="1:7">
      <c r="A120" s="119">
        <v>1</v>
      </c>
      <c r="B120" s="120" t="s">
        <v>460</v>
      </c>
      <c r="C120" s="120"/>
      <c r="D120" s="120">
        <v>1</v>
      </c>
      <c r="E120" s="120"/>
      <c r="F120" s="121"/>
      <c r="G120" s="120"/>
    </row>
    <row r="121" spans="1:7">
      <c r="A121" s="119">
        <v>2</v>
      </c>
      <c r="B121" s="120" t="s">
        <v>461</v>
      </c>
      <c r="C121" s="120"/>
      <c r="D121" s="120">
        <v>2</v>
      </c>
      <c r="E121" s="120" t="s">
        <v>462</v>
      </c>
      <c r="F121" s="121"/>
      <c r="G121" s="120"/>
    </row>
    <row r="122" spans="1:7">
      <c r="A122" s="119"/>
      <c r="B122" s="120"/>
      <c r="C122" s="120"/>
      <c r="D122" s="120">
        <v>1</v>
      </c>
      <c r="E122" s="120" t="s">
        <v>463</v>
      </c>
      <c r="F122" s="121"/>
      <c r="G122" s="120"/>
    </row>
    <row r="123" spans="1:7">
      <c r="A123" s="119">
        <v>3</v>
      </c>
      <c r="B123" s="120" t="s">
        <v>429</v>
      </c>
      <c r="C123" s="120"/>
      <c r="D123" s="120">
        <v>0</v>
      </c>
      <c r="E123" s="120" t="s">
        <v>464</v>
      </c>
      <c r="F123" s="121"/>
      <c r="G123" s="120"/>
    </row>
    <row r="124" spans="1:7">
      <c r="A124" s="119"/>
      <c r="B124" s="120"/>
      <c r="C124" s="120"/>
      <c r="D124" s="120"/>
      <c r="E124" s="120"/>
      <c r="F124" s="121"/>
      <c r="G124" s="120"/>
    </row>
    <row r="125" spans="1:7">
      <c r="A125" s="119">
        <v>4</v>
      </c>
      <c r="B125" s="120" t="s">
        <v>285</v>
      </c>
      <c r="C125" s="120"/>
      <c r="D125" s="120">
        <v>1</v>
      </c>
      <c r="E125" s="120"/>
      <c r="F125" s="121"/>
      <c r="G125" s="120"/>
    </row>
    <row r="126" spans="1:7">
      <c r="A126" s="119"/>
      <c r="B126" s="120" t="s">
        <v>465</v>
      </c>
      <c r="C126" s="120"/>
      <c r="D126" s="120">
        <v>0</v>
      </c>
      <c r="E126" s="120"/>
      <c r="F126" s="122"/>
      <c r="G126" s="120"/>
    </row>
    <row r="127" spans="1:7">
      <c r="A127" s="119">
        <v>7</v>
      </c>
      <c r="B127" s="120" t="s">
        <v>291</v>
      </c>
      <c r="C127" s="120"/>
      <c r="D127" s="120">
        <v>1</v>
      </c>
      <c r="E127" s="120"/>
      <c r="F127" s="121"/>
      <c r="G127" s="120"/>
    </row>
    <row r="128" spans="1:7">
      <c r="A128" s="119">
        <v>8</v>
      </c>
      <c r="B128" s="120" t="s">
        <v>439</v>
      </c>
      <c r="C128" s="120"/>
      <c r="D128" s="120">
        <v>1</v>
      </c>
      <c r="E128" s="120" t="s">
        <v>462</v>
      </c>
      <c r="F128" s="121"/>
      <c r="G128" s="120"/>
    </row>
    <row r="129" spans="1:7">
      <c r="A129" s="119"/>
      <c r="B129" s="120"/>
      <c r="C129" s="120"/>
      <c r="D129" s="120">
        <v>0.5</v>
      </c>
      <c r="E129" s="120" t="s">
        <v>463</v>
      </c>
      <c r="F129" s="122"/>
      <c r="G129" s="120"/>
    </row>
    <row r="130" spans="1:7">
      <c r="A130" s="119">
        <v>9</v>
      </c>
      <c r="B130" s="120" t="s">
        <v>293</v>
      </c>
      <c r="C130" s="120"/>
      <c r="D130" s="120">
        <v>0</v>
      </c>
      <c r="E130" s="120"/>
      <c r="F130" s="122"/>
      <c r="G130" s="120"/>
    </row>
    <row r="131" spans="1:7">
      <c r="A131" s="119">
        <v>10</v>
      </c>
      <c r="B131" s="120" t="s">
        <v>466</v>
      </c>
      <c r="C131" s="120"/>
      <c r="D131" s="120">
        <v>0</v>
      </c>
      <c r="E131" s="120"/>
      <c r="F131" s="122"/>
      <c r="G131" s="120"/>
    </row>
    <row r="132" spans="1:7">
      <c r="A132" s="119">
        <v>11</v>
      </c>
      <c r="B132" s="120" t="s">
        <v>435</v>
      </c>
      <c r="C132" s="120"/>
      <c r="D132" s="120">
        <v>0</v>
      </c>
      <c r="E132" s="120"/>
      <c r="F132" s="122"/>
      <c r="G132" s="120"/>
    </row>
    <row r="133" spans="1:7">
      <c r="A133" s="119">
        <v>12</v>
      </c>
      <c r="B133" s="120" t="s">
        <v>288</v>
      </c>
      <c r="C133" s="120"/>
      <c r="D133" s="120">
        <v>0</v>
      </c>
      <c r="E133" s="120"/>
      <c r="F133" s="122"/>
      <c r="G133" s="120"/>
    </row>
    <row r="134" spans="1:7">
      <c r="A134" s="119">
        <v>13</v>
      </c>
      <c r="B134" s="120" t="s">
        <v>441</v>
      </c>
      <c r="C134" s="120"/>
      <c r="D134" s="120">
        <v>0</v>
      </c>
      <c r="E134" s="120"/>
      <c r="F134" s="122"/>
      <c r="G134" s="120"/>
    </row>
    <row r="135" spans="1:7">
      <c r="A135" s="119">
        <v>14</v>
      </c>
      <c r="B135" s="120" t="s">
        <v>289</v>
      </c>
      <c r="C135" s="120"/>
      <c r="D135" s="120">
        <v>1</v>
      </c>
      <c r="E135" s="120"/>
      <c r="F135" s="121"/>
      <c r="G135" s="120"/>
    </row>
    <row r="136" spans="1:7">
      <c r="A136" s="119">
        <v>15</v>
      </c>
      <c r="B136" s="120" t="s">
        <v>290</v>
      </c>
      <c r="C136" s="120"/>
      <c r="D136" s="120">
        <v>0</v>
      </c>
      <c r="E136" s="120"/>
      <c r="F136" s="122"/>
      <c r="G136" s="120"/>
    </row>
    <row r="137" spans="1:7">
      <c r="A137" s="123">
        <v>16</v>
      </c>
      <c r="B137" s="124" t="s">
        <v>294</v>
      </c>
      <c r="C137" s="124"/>
      <c r="D137" s="124">
        <v>2</v>
      </c>
      <c r="E137" s="124"/>
      <c r="F137" s="132"/>
      <c r="G137" s="124"/>
    </row>
    <row r="138" spans="1:7">
      <c r="A138" s="123">
        <v>17</v>
      </c>
      <c r="B138" s="124" t="s">
        <v>295</v>
      </c>
      <c r="C138" s="124"/>
      <c r="D138" s="124">
        <v>2</v>
      </c>
      <c r="E138" s="124"/>
      <c r="F138" s="132"/>
      <c r="G138" s="124"/>
    </row>
  </sheetData>
  <sheetProtection password="DCE1" sheet="1" objects="1" scenarios="1"/>
  <mergeCells count="2">
    <mergeCell ref="A1:G1"/>
    <mergeCell ref="C101:C104"/>
  </mergeCells>
  <pageMargins left="0.75" right="0.75" top="0.61" bottom="0.69" header="0.34" footer="0.47"/>
  <pageSetup paperSize="9" scale="66" fitToHeight="0" orientation="landscape" r:id="rId1"/>
  <headerFooter alignWithMargins="0">
    <oddFooter>&amp;L&amp;"Arial,Bold Italic"&amp;8&amp;F_VTC&amp;RTrang &amp;P/&amp;N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dsTruong</vt:lpstr>
      <vt:lpstr>Mẫu THPT và GDTX</vt:lpstr>
      <vt:lpstr>Mẫu TCCN và CĐ</vt:lpstr>
      <vt:lpstr>Mam non</vt:lpstr>
      <vt:lpstr>heso_LOP_thuong</vt:lpstr>
      <vt:lpstr>heso_LOPchuyen</vt:lpstr>
      <vt:lpstr>heso_LOP_GDTX</vt:lpstr>
      <vt:lpstr>DinhBien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2016-03-12T03:07:47Z</cp:lastPrinted>
  <dcterms:created xsi:type="dcterms:W3CDTF">2016-02-21T07:33:01Z</dcterms:created>
  <dcterms:modified xsi:type="dcterms:W3CDTF">2016-03-15T06:41:01Z</dcterms:modified>
</cp:coreProperties>
</file>